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codeName="ThisWorkbook" defaultThemeVersion="124226"/>
  <mc:AlternateContent xmlns:mc="http://schemas.openxmlformats.org/markup-compatibility/2006">
    <mc:Choice Requires="x15">
      <x15ac:absPath xmlns:x15ac="http://schemas.microsoft.com/office/spreadsheetml/2010/11/ac" url="https://nmca-my.sharepoint.com/personal/stewart_jackson_mail_nidec_com/Documents/FAQ/"/>
    </mc:Choice>
  </mc:AlternateContent>
  <xr:revisionPtr revIDLastSave="0" documentId="8_{FD7AC6B0-3F35-4581-8FD6-C243A728E0B8}" xr6:coauthVersionLast="47" xr6:coauthVersionMax="47" xr10:uidLastSave="{00000000-0000-0000-0000-000000000000}"/>
  <bookViews>
    <workbookView xWindow="-120" yWindow="-120" windowWidth="29040" windowHeight="15990" xr2:uid="{00000000-000D-0000-FFFF-FFFF00000000}"/>
  </bookViews>
  <sheets>
    <sheet name="AMC User Units Calculator" sheetId="5" r:id="rId1"/>
  </sheets>
  <definedNames>
    <definedName name="_xlnm.Print_Area" localSheetId="0">'AMC User Units Calculator'!$B$2:$E$56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5" l="1"/>
  <c r="D20" i="5" l="1"/>
  <c r="F47" i="5" l="1"/>
  <c r="G16" i="5" l="1"/>
  <c r="C61" i="5" l="1"/>
  <c r="C60" i="5"/>
  <c r="D56" i="5"/>
  <c r="D57" i="5"/>
  <c r="D59" i="5"/>
  <c r="C57" i="5"/>
  <c r="C58" i="5"/>
  <c r="D58" i="5"/>
  <c r="C15" i="5"/>
  <c r="E19" i="5"/>
  <c r="B104" i="5"/>
  <c r="B103" i="5"/>
  <c r="B102" i="5"/>
  <c r="C56" i="5"/>
  <c r="C55" i="5"/>
  <c r="D29" i="5"/>
  <c r="D37" i="5" s="1"/>
  <c r="F37" i="5" s="1"/>
  <c r="D28" i="5"/>
  <c r="D39" i="5" s="1"/>
  <c r="E18" i="5"/>
  <c r="C18" i="5"/>
  <c r="D40" i="5" l="1"/>
  <c r="F40" i="5" s="1"/>
  <c r="F39" i="5"/>
  <c r="D19" i="5"/>
  <c r="D46" i="5" l="1"/>
  <c r="D48" i="5" s="1"/>
  <c r="D36" i="5"/>
  <c r="F36" i="5" s="1"/>
  <c r="D38" i="5"/>
  <c r="F38" i="5" s="1"/>
  <c r="D53" i="5" l="1"/>
  <c r="F53" i="5" s="1"/>
  <c r="F48" i="5"/>
  <c r="D51" i="5"/>
  <c r="F51" i="5" s="1"/>
  <c r="D52" i="5"/>
  <c r="F52" i="5" s="1"/>
  <c r="D41" i="5"/>
  <c r="F41"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Mernin, Brett [INDAUTO/CT/EDP</author>
    <author>Tim Micklich</author>
  </authors>
  <commentList>
    <comment ref="D12" authorId="0" shapeId="0" xr:uid="{00000000-0006-0000-0000-000001000000}">
      <text>
        <r>
          <rPr>
            <b/>
            <sz val="9"/>
            <color indexed="81"/>
            <rFont val="Tahoma"/>
            <family val="2"/>
          </rPr>
          <t>Select the mechanics that will be related to the axis for which you are defining the units.</t>
        </r>
        <r>
          <rPr>
            <sz val="9"/>
            <color indexed="81"/>
            <rFont val="Tahoma"/>
            <family val="2"/>
          </rPr>
          <t xml:space="preserve">
</t>
        </r>
      </text>
    </comment>
    <comment ref="D13" authorId="0" shapeId="0" xr:uid="{00000000-0006-0000-0000-000002000000}">
      <text>
        <r>
          <rPr>
            <b/>
            <sz val="9"/>
            <color indexed="81"/>
            <rFont val="Tahoma"/>
            <family val="2"/>
          </rPr>
          <t>Select the linear or rotary units related to the mechanics of the system.</t>
        </r>
        <r>
          <rPr>
            <sz val="9"/>
            <color indexed="81"/>
            <rFont val="Tahoma"/>
            <family val="2"/>
          </rPr>
          <t xml:space="preserve">
</t>
        </r>
      </text>
    </comment>
    <comment ref="D14" authorId="0" shapeId="0" xr:uid="{00000000-0006-0000-0000-000003000000}">
      <text>
        <r>
          <rPr>
            <b/>
            <sz val="9"/>
            <color indexed="81"/>
            <rFont val="Tahoma"/>
            <family val="2"/>
          </rPr>
          <t>The smaller the multiplier that is selected, the more resolution the AMC will have available for speed and positioning.</t>
        </r>
        <r>
          <rPr>
            <sz val="9"/>
            <color indexed="81"/>
            <rFont val="Tahoma"/>
            <family val="2"/>
          </rPr>
          <t xml:space="preserve">
</t>
        </r>
      </text>
    </comment>
    <comment ref="D16" authorId="0" shapeId="0" xr:uid="{00000000-0006-0000-0000-000004000000}">
      <text>
        <r>
          <rPr>
            <b/>
            <sz val="9"/>
            <color indexed="81"/>
            <rFont val="Tahoma"/>
            <family val="2"/>
          </rPr>
          <t>Define related dimension with reference to application type.</t>
        </r>
        <r>
          <rPr>
            <sz val="9"/>
            <color indexed="81"/>
            <rFont val="Tahoma"/>
            <family val="2"/>
          </rPr>
          <t xml:space="preserve">
</t>
        </r>
      </text>
    </comment>
    <comment ref="D17" authorId="0" shapeId="0" xr:uid="{00000000-0006-0000-0000-000005000000}">
      <text>
        <r>
          <rPr>
            <b/>
            <sz val="9"/>
            <color indexed="81"/>
            <rFont val="Tahoma"/>
            <family val="2"/>
          </rPr>
          <t>Enter numerator of gearbox ratio, where the denominator is 1.</t>
        </r>
        <r>
          <rPr>
            <sz val="9"/>
            <color indexed="81"/>
            <rFont val="Tahoma"/>
            <family val="2"/>
          </rPr>
          <t xml:space="preserve">
</t>
        </r>
      </text>
    </comment>
    <comment ref="D18" authorId="0" shapeId="0" xr:uid="{00000000-0006-0000-0000-000006000000}">
      <text>
        <r>
          <rPr>
            <b/>
            <sz val="9"/>
            <color indexed="81"/>
            <rFont val="Tahoma"/>
            <family val="2"/>
          </rPr>
          <t>This is the value reflected as a result of the gearbox ratio and defined application dimensions.</t>
        </r>
        <r>
          <rPr>
            <sz val="9"/>
            <color indexed="81"/>
            <rFont val="Tahoma"/>
            <family val="2"/>
          </rPr>
          <t xml:space="preserve">
</t>
        </r>
      </text>
    </comment>
    <comment ref="D19" authorId="0" shapeId="0" xr:uid="{00000000-0006-0000-0000-000007000000}">
      <text>
        <r>
          <rPr>
            <b/>
            <sz val="9"/>
            <color indexed="81"/>
            <rFont val="Tahoma"/>
            <family val="2"/>
          </rPr>
          <t>This is the number of output UU as a result of 1 motor input revolution, based upon the multiplier above.</t>
        </r>
        <r>
          <rPr>
            <sz val="9"/>
            <color indexed="81"/>
            <rFont val="Tahoma"/>
            <family val="2"/>
          </rPr>
          <t xml:space="preserve">
</t>
        </r>
      </text>
    </comment>
    <comment ref="D26" authorId="0" shapeId="0" xr:uid="{00000000-0006-0000-0000-000008000000}">
      <text>
        <r>
          <rPr>
            <b/>
            <sz val="9"/>
            <color indexed="81"/>
            <rFont val="Tahoma"/>
            <family val="2"/>
          </rPr>
          <t>The number of turn bits will determine how many bits of the axis position will come from the revolution counter. A lower number will create more AMC counts per revolution on the axis, but is not necessary if the encoder does not have access to resultion below 16 bits. By default, 16 is a good starting point and will create 65536 interpolated AMC counts per motor revolution.</t>
        </r>
      </text>
    </comment>
    <comment ref="D33" authorId="0" shapeId="0" xr:uid="{00000000-0006-0000-0000-000009000000}">
      <text>
        <r>
          <rPr>
            <b/>
            <sz val="9"/>
            <color indexed="81"/>
            <rFont val="Tahoma"/>
            <family val="2"/>
          </rPr>
          <t>Increasing the Accuracy Scaling Factor will decrease accuracy errors over long distances.  This can be helpful when working with dimensions that are not integers and contain many significant figures after the decimal place.</t>
        </r>
        <r>
          <rPr>
            <sz val="9"/>
            <color indexed="81"/>
            <rFont val="Tahoma"/>
            <family val="2"/>
          </rPr>
          <t xml:space="preserve">
</t>
        </r>
      </text>
    </comment>
    <comment ref="D36" authorId="1" shapeId="0" xr:uid="{00000000-0006-0000-0000-00000A000000}">
      <text>
        <r>
          <rPr>
            <b/>
            <sz val="9"/>
            <color indexed="81"/>
            <rFont val="Tahoma"/>
            <charset val="1"/>
          </rPr>
          <t>If a master (sync encoder or virtual master) is not being used then Master Numerator and Denominator can be left at default</t>
        </r>
        <r>
          <rPr>
            <sz val="9"/>
            <color indexed="81"/>
            <rFont val="Tahoma"/>
            <charset val="1"/>
          </rPr>
          <t xml:space="preserve">
</t>
        </r>
      </text>
    </comment>
    <comment ref="D55" authorId="0" shapeId="0" xr:uid="{00000000-0006-0000-0000-00000B000000}">
      <text>
        <r>
          <rPr>
            <b/>
            <sz val="9"/>
            <color indexed="81"/>
            <rFont val="Tahoma"/>
            <family val="2"/>
          </rPr>
          <t>If working in positioning mode in the AMC, enter target position here to be converted to AMC UU.</t>
        </r>
        <r>
          <rPr>
            <sz val="9"/>
            <color indexed="81"/>
            <rFont val="Tahoma"/>
            <family val="2"/>
          </rPr>
          <t xml:space="preserve">
</t>
        </r>
      </text>
    </comment>
  </commentList>
</comments>
</file>

<file path=xl/sharedStrings.xml><?xml version="1.0" encoding="utf-8"?>
<sst xmlns="http://schemas.openxmlformats.org/spreadsheetml/2006/main" count="103" uniqueCount="99">
  <si>
    <t>AMC User Units Calculator</t>
  </si>
  <si>
    <t>V 1.07.00</t>
  </si>
  <si>
    <t>KEY:</t>
  </si>
  <si>
    <t>Description</t>
  </si>
  <si>
    <t>User Input</t>
  </si>
  <si>
    <t>Generated Output</t>
  </si>
  <si>
    <t>Parameter Reference</t>
  </si>
  <si>
    <t xml:space="preserve"> </t>
  </si>
  <si>
    <t>User Instruction for Calculator</t>
  </si>
  <si>
    <t>Data Field Description</t>
  </si>
  <si>
    <t>Input and Output Data</t>
  </si>
  <si>
    <t>Units/Parameters</t>
  </si>
  <si>
    <t>Section 1: User Unit and Scaling Input Data</t>
  </si>
  <si>
    <t>1. Select application type.</t>
  </si>
  <si>
    <t>Application Type</t>
  </si>
  <si>
    <t>Linear Pitch</t>
  </si>
  <si>
    <t>2. Select desired type of unit to work with.</t>
  </si>
  <si>
    <t>User Unit Type</t>
  </si>
  <si>
    <t>MM</t>
  </si>
  <si>
    <t>3. Select fraction of type that will be used as user unit.</t>
  </si>
  <si>
    <t>User Unit Multiplier</t>
  </si>
  <si>
    <t>Roller</t>
  </si>
  <si>
    <t>Diameter</t>
  </si>
  <si>
    <t>4. If necessary, define dimension required for application.</t>
  </si>
  <si>
    <t>Quantity of User Units per Motor Revolution:</t>
  </si>
  <si>
    <t xml:space="preserve">Value to be entered in </t>
  </si>
  <si>
    <t>5. If present, define mechanical gearbox ratio : 1.</t>
  </si>
  <si>
    <t>Enter Gearbox Ratio:</t>
  </si>
  <si>
    <t>Output User Units Per Input Motor Revolution</t>
  </si>
  <si>
    <t>6. Confirm that output distance is correct per motor revolution.</t>
  </si>
  <si>
    <t>Quantity of AMC uu Per Motor Revolution:</t>
  </si>
  <si>
    <t>7. Based on above information, this is how many user units are</t>
  </si>
  <si>
    <t xml:space="preserve">    generated on output of transmission per input motor revolution.</t>
  </si>
  <si>
    <t>Section 2: Normalized Encoder Resolution Output Data</t>
  </si>
  <si>
    <r>
      <t>8.</t>
    </r>
    <r>
      <rPr>
        <b/>
        <sz val="11"/>
        <color theme="1"/>
        <rFont val="Calibri"/>
        <family val="2"/>
        <scheme val="minor"/>
      </rPr>
      <t xml:space="preserve"> </t>
    </r>
    <r>
      <rPr>
        <b/>
        <i/>
        <sz val="11"/>
        <color theme="1"/>
        <rFont val="Calibri"/>
        <family val="2"/>
        <scheme val="minor"/>
      </rPr>
      <t>Define number of turn bits for P1 Feedback System.</t>
    </r>
  </si>
  <si>
    <t>P1 Position Turn Bits "Slave"</t>
  </si>
  <si>
    <t>Pr. 03.057</t>
  </si>
  <si>
    <t>9. Define number of turn bits for P2 Feedback System.</t>
  </si>
  <si>
    <t>P2 Position Turn Bits "Master"</t>
  </si>
  <si>
    <t>Pr. 03.157</t>
  </si>
  <si>
    <t>10. Number of counts in AMC per revolution of P1 Axis.</t>
  </si>
  <si>
    <t>P1 Bits Per Revolution</t>
  </si>
  <si>
    <t>11. Number of counts in AMC per revolution of P2 Axis.</t>
  </si>
  <si>
    <t>P2 Bits Per Revolution</t>
  </si>
  <si>
    <t>Section 3: AMC Scaling Output Data</t>
  </si>
  <si>
    <t xml:space="preserve">12.  Increasing the Accuracy Scaling Factor will increase the number </t>
  </si>
  <si>
    <t>Accuracy Scaling Factor</t>
  </si>
  <si>
    <t xml:space="preserve">       of signficant figures used by 1 per factor of 10 and reduce</t>
  </si>
  <si>
    <t xml:space="preserve">       positional accuracy errors over long distances.</t>
  </si>
  <si>
    <t xml:space="preserve">13. Based upon above information, these parameters should be </t>
  </si>
  <si>
    <t>Master Numerator</t>
  </si>
  <si>
    <t>Pr. 31.004</t>
  </si>
  <si>
    <t xml:space="preserve">      entered into Menu 31 to reflect mechanical system. </t>
  </si>
  <si>
    <t>Master Denominator</t>
  </si>
  <si>
    <t>Pr. 31.005</t>
  </si>
  <si>
    <t>Slave Numerator</t>
  </si>
  <si>
    <t>Pr. 31.006</t>
  </si>
  <si>
    <t>Slave Denominator</t>
  </si>
  <si>
    <t>Pr. 31.007</t>
  </si>
  <si>
    <t>Output Numerator</t>
  </si>
  <si>
    <t>Pr. 31.008</t>
  </si>
  <si>
    <t>Output Denominator</t>
  </si>
  <si>
    <t>Pr. 31.009</t>
  </si>
  <si>
    <t>Section 4: Velocity and Positioning Data</t>
  </si>
  <si>
    <t>Motor Max Speed in RPM:</t>
  </si>
  <si>
    <t>Pr. 39.011</t>
  </si>
  <si>
    <t>Max Speed in uu/ms:</t>
  </si>
  <si>
    <t>14. Enter desired motor speed in RPM</t>
  </si>
  <si>
    <t>Desired Speed in RPM:</t>
  </si>
  <si>
    <t>AMC Speed in uu/ms:</t>
  </si>
  <si>
    <t>Pr. 34.006 &amp; Pr. 38.003</t>
  </si>
  <si>
    <t>15. Enter acceleration rate in milliseconds, no decimal places</t>
  </si>
  <si>
    <t>Desired Accel Time to Desired Speed in ms:</t>
  </si>
  <si>
    <t>16. Enter deceleration rate in milliseconds, no decimal places</t>
  </si>
  <si>
    <t>Desired Decel Time to Desired Speed in ms:</t>
  </si>
  <si>
    <t>AMC Accel Rate uu/ms/ms:</t>
  </si>
  <si>
    <t>Pr. 38.001</t>
  </si>
  <si>
    <t>AMC Decel Rate in uu/ms/ms:</t>
  </si>
  <si>
    <t>Pr. 38.002</t>
  </si>
  <si>
    <t>Recommended Position Loop Speed Clamp in uu/ms:</t>
  </si>
  <si>
    <t>Pr. 39.009</t>
  </si>
  <si>
    <t>17. This is the target position in User Units</t>
  </si>
  <si>
    <t>Pr. 34.003</t>
  </si>
  <si>
    <t>Not Applicable For Rotational Mode</t>
  </si>
  <si>
    <t>Example: Ballscrew Lead</t>
  </si>
  <si>
    <t>Example: Nip Roller Diameter</t>
  </si>
  <si>
    <t>Example: Indexing Table</t>
  </si>
  <si>
    <t>Rotational</t>
  </si>
  <si>
    <t>Revolutions</t>
  </si>
  <si>
    <t>Degrees</t>
  </si>
  <si>
    <t>Counts</t>
  </si>
  <si>
    <t>Meters</t>
  </si>
  <si>
    <t>Inches</t>
  </si>
  <si>
    <t>Feet</t>
  </si>
  <si>
    <t>Generic Unit</t>
  </si>
  <si>
    <t>ms per time</t>
  </si>
  <si>
    <t>vel type</t>
  </si>
  <si>
    <t>RPM</t>
  </si>
  <si>
    <t>RPS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</si>
</sst>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
    <numFmt numFmtId="166" formatCode="0.0000"/>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sz val="11"/>
      <name val="Calibri"/>
      <family val="2"/>
      <scheme val="minor"/>
    </font>
    <font>
      <b/>
      <sz val="11"/>
      <color rgb="FF3F3F76"/>
      <name val="Calibri"/>
      <family val="2"/>
      <scheme val="minor"/>
    </font>
    <font>
      <b/>
      <sz val="11"/>
      <color rgb="FF006100"/>
      <name val="Calibri"/>
      <family val="2"/>
      <scheme val="minor"/>
    </font>
    <font>
      <b/>
      <i/>
      <sz val="11"/>
      <color theme="1"/>
      <name val="Calibri"/>
      <family val="2"/>
      <scheme val="minor"/>
    </font>
    <font>
      <i/>
      <sz val="11"/>
      <name val="Calibri"/>
      <family val="2"/>
      <scheme val="minor"/>
    </font>
    <font>
      <i/>
      <sz val="11"/>
      <color theme="0"/>
      <name val="Calibri"/>
      <family val="2"/>
      <scheme val="minor"/>
    </font>
    <font>
      <b/>
      <sz val="16"/>
      <color rgb="FFFF0000"/>
      <name val="Calibri"/>
      <family val="2"/>
      <scheme val="minor"/>
    </font>
    <font>
      <b/>
      <sz val="18"/>
      <color theme="1"/>
      <name val="Calibri"/>
      <family val="2"/>
      <scheme val="minor"/>
    </font>
    <font>
      <b/>
      <i/>
      <sz val="11"/>
      <color theme="0"/>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sz val="11"/>
      <color rgb="FF3F3F3F"/>
      <name val="Calibri"/>
      <family val="2"/>
      <scheme val="minor"/>
    </font>
    <font>
      <b/>
      <sz val="11"/>
      <color rgb="FF002060"/>
      <name val="Calibri"/>
      <family val="2"/>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1" tint="0.34998626667073579"/>
        <bgColor indexed="64"/>
      </patternFill>
    </fill>
    <fill>
      <patternFill patternType="solid">
        <fgColor theme="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7F7F7F"/>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3F3F3F"/>
      </left>
      <right style="medium">
        <color indexed="64"/>
      </right>
      <top/>
      <bottom style="medium">
        <color indexed="64"/>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5" fillId="5" borderId="1" applyNumberFormat="0" applyAlignment="0" applyProtection="0"/>
    <xf numFmtId="0" fontId="1" fillId="6" borderId="2" applyNumberFormat="0" applyFont="0" applyAlignment="0" applyProtection="0"/>
    <xf numFmtId="0" fontId="22" fillId="5" borderId="12" applyNumberFormat="0" applyAlignment="0" applyProtection="0"/>
  </cellStyleXfs>
  <cellXfs count="48">
    <xf numFmtId="0" fontId="0" fillId="0" borderId="0" xfId="0"/>
    <xf numFmtId="0" fontId="0" fillId="0" borderId="0" xfId="0" applyAlignment="1">
      <alignment horizontal="center"/>
    </xf>
    <xf numFmtId="0" fontId="9" fillId="0" borderId="0" xfId="0" applyFont="1"/>
    <xf numFmtId="164" fontId="9" fillId="0" borderId="0" xfId="0" applyNumberFormat="1" applyFont="1"/>
    <xf numFmtId="0" fontId="7" fillId="0" borderId="0" xfId="0" applyFont="1" applyProtection="1">
      <protection hidden="1"/>
    </xf>
    <xf numFmtId="0" fontId="14" fillId="0" borderId="0" xfId="0" applyFont="1" applyProtection="1">
      <protection hidden="1"/>
    </xf>
    <xf numFmtId="0" fontId="15" fillId="0" borderId="5" xfId="0" applyFont="1" applyBorder="1" applyAlignment="1">
      <alignment horizontal="center" vertical="center"/>
    </xf>
    <xf numFmtId="0" fontId="8" fillId="0" borderId="0" xfId="0" applyFont="1" applyAlignment="1">
      <alignment horizontal="center"/>
    </xf>
    <xf numFmtId="0" fontId="6" fillId="6" borderId="5" xfId="5" applyFont="1" applyBorder="1" applyAlignment="1" applyProtection="1">
      <alignment horizontal="center"/>
    </xf>
    <xf numFmtId="0" fontId="10" fillId="4" borderId="5" xfId="3" applyFont="1" applyBorder="1" applyAlignment="1" applyProtection="1">
      <alignment horizontal="center"/>
    </xf>
    <xf numFmtId="0" fontId="5" fillId="5" borderId="5" xfId="4" applyBorder="1" applyAlignment="1" applyProtection="1">
      <alignment horizontal="center"/>
    </xf>
    <xf numFmtId="0" fontId="11" fillId="2" borderId="5" xfId="1" applyFont="1" applyBorder="1" applyAlignment="1" applyProtection="1">
      <alignment horizontal="center"/>
    </xf>
    <xf numFmtId="0" fontId="12" fillId="0" borderId="5" xfId="0" applyFont="1" applyBorder="1" applyAlignment="1">
      <alignment horizontal="center"/>
    </xf>
    <xf numFmtId="0" fontId="12" fillId="0" borderId="5" xfId="0" applyFont="1" applyBorder="1"/>
    <xf numFmtId="0" fontId="12" fillId="0" borderId="0" xfId="0" applyFont="1"/>
    <xf numFmtId="0" fontId="6" fillId="6" borderId="5" xfId="5" applyFont="1" applyBorder="1" applyAlignment="1" applyProtection="1">
      <alignment horizontal="right"/>
    </xf>
    <xf numFmtId="0" fontId="5" fillId="5" borderId="5" xfId="4" applyBorder="1" applyProtection="1"/>
    <xf numFmtId="0" fontId="6" fillId="6" borderId="8" xfId="5" applyFont="1" applyBorder="1" applyAlignment="1" applyProtection="1">
      <alignment horizontal="right"/>
    </xf>
    <xf numFmtId="0" fontId="6" fillId="0" borderId="0" xfId="5" applyFont="1" applyFill="1" applyBorder="1" applyProtection="1"/>
    <xf numFmtId="3" fontId="5" fillId="0" borderId="0" xfId="4" applyNumberFormat="1" applyFill="1" applyBorder="1" applyAlignment="1" applyProtection="1">
      <alignment horizontal="center"/>
    </xf>
    <xf numFmtId="0" fontId="6" fillId="0" borderId="0" xfId="0" applyFont="1"/>
    <xf numFmtId="0" fontId="10" fillId="4" borderId="4" xfId="3" applyFont="1" applyBorder="1" applyAlignment="1" applyProtection="1">
      <alignment horizontal="center"/>
      <protection locked="0"/>
    </xf>
    <xf numFmtId="0" fontId="10" fillId="4" borderId="10" xfId="3" applyFont="1" applyBorder="1" applyAlignment="1" applyProtection="1">
      <alignment horizontal="center"/>
      <protection locked="0"/>
    </xf>
    <xf numFmtId="0" fontId="10" fillId="4" borderId="11" xfId="3" applyFont="1" applyBorder="1" applyAlignment="1" applyProtection="1">
      <alignment horizontal="center"/>
      <protection locked="0"/>
    </xf>
    <xf numFmtId="0" fontId="10" fillId="4" borderId="5" xfId="3" applyFont="1" applyBorder="1" applyAlignment="1" applyProtection="1">
      <alignment horizontal="center"/>
      <protection locked="0"/>
    </xf>
    <xf numFmtId="0" fontId="4" fillId="4" borderId="5" xfId="3" applyBorder="1" applyAlignment="1" applyProtection="1">
      <alignment horizontal="center"/>
      <protection locked="0"/>
    </xf>
    <xf numFmtId="0" fontId="10" fillId="4" borderId="6" xfId="3" applyFont="1" applyBorder="1" applyAlignment="1" applyProtection="1">
      <alignment horizontal="center"/>
      <protection locked="0"/>
    </xf>
    <xf numFmtId="165" fontId="9" fillId="0" borderId="0" xfId="0" applyNumberFormat="1" applyFont="1"/>
    <xf numFmtId="0" fontId="10" fillId="4" borderId="9" xfId="3" applyFont="1" applyBorder="1" applyAlignment="1" applyProtection="1">
      <alignment horizontal="center"/>
      <protection locked="0"/>
    </xf>
    <xf numFmtId="0" fontId="0" fillId="8" borderId="0" xfId="0" applyFill="1"/>
    <xf numFmtId="0" fontId="5" fillId="5" borderId="5" xfId="4" applyBorder="1" applyAlignment="1" applyProtection="1">
      <alignment horizontal="center"/>
      <protection hidden="1"/>
    </xf>
    <xf numFmtId="0" fontId="5" fillId="5" borderId="5" xfId="4" applyNumberFormat="1" applyBorder="1" applyAlignment="1" applyProtection="1">
      <alignment horizontal="center"/>
      <protection hidden="1"/>
    </xf>
    <xf numFmtId="165" fontId="5" fillId="5" borderId="5" xfId="4" applyNumberFormat="1" applyBorder="1" applyAlignment="1" applyProtection="1">
      <alignment horizontal="center"/>
      <protection hidden="1"/>
    </xf>
    <xf numFmtId="2" fontId="5" fillId="5" borderId="5" xfId="4" applyNumberFormat="1" applyBorder="1" applyAlignment="1" applyProtection="1">
      <alignment horizontal="center"/>
      <protection hidden="1"/>
    </xf>
    <xf numFmtId="1" fontId="5" fillId="5" borderId="5" xfId="4" applyNumberFormat="1" applyBorder="1" applyAlignment="1" applyProtection="1">
      <alignment horizontal="center"/>
      <protection hidden="1"/>
    </xf>
    <xf numFmtId="0" fontId="9" fillId="0" borderId="13" xfId="0" applyFont="1" applyBorder="1"/>
    <xf numFmtId="0" fontId="0" fillId="0" borderId="14" xfId="0" applyBorder="1"/>
    <xf numFmtId="166" fontId="22" fillId="5" borderId="15" xfId="6" applyNumberFormat="1" applyBorder="1"/>
    <xf numFmtId="0" fontId="4" fillId="4" borderId="5" xfId="3" applyBorder="1"/>
    <xf numFmtId="0" fontId="10" fillId="6" borderId="5" xfId="5" applyFont="1" applyBorder="1" applyProtection="1"/>
    <xf numFmtId="0" fontId="23" fillId="3" borderId="5" xfId="2" applyFont="1" applyBorder="1" applyProtection="1"/>
    <xf numFmtId="0" fontId="17" fillId="7" borderId="3" xfId="0" applyFont="1" applyFill="1" applyBorder="1" applyAlignment="1">
      <alignment horizontal="center"/>
    </xf>
    <xf numFmtId="0" fontId="17" fillId="7" borderId="7" xfId="0" applyFont="1" applyFill="1" applyBorder="1" applyAlignment="1">
      <alignment horizontal="center"/>
    </xf>
    <xf numFmtId="0" fontId="13" fillId="3" borderId="3" xfId="2" applyFont="1" applyBorder="1" applyAlignment="1" applyProtection="1">
      <alignment horizontal="center"/>
    </xf>
    <xf numFmtId="0" fontId="13" fillId="3" borderId="4" xfId="2" applyFont="1" applyBorder="1" applyAlignment="1" applyProtection="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16" fillId="0" borderId="0" xfId="0" applyFont="1" applyAlignment="1">
      <alignment horizontal="right" vertical="center"/>
    </xf>
  </cellXfs>
  <cellStyles count="7">
    <cellStyle name="Calculation" xfId="4" builtinId="22"/>
    <cellStyle name="Good" xfId="1" builtinId="26"/>
    <cellStyle name="Input" xfId="3" builtinId="20"/>
    <cellStyle name="Neutral" xfId="2" builtinId="28"/>
    <cellStyle name="Normal" xfId="0" builtinId="0"/>
    <cellStyle name="Note" xfId="5" builtinId="10"/>
    <cellStyle name="Output" xfId="6" builtinId="21"/>
  </cellStyles>
  <dxfs count="9">
    <dxf>
      <font>
        <color theme="0"/>
      </font>
      <fill>
        <patternFill>
          <fgColor rgb="FFC00000"/>
          <bgColor rgb="FFC00000"/>
        </patternFill>
      </fill>
    </dxf>
    <dxf>
      <font>
        <color theme="0"/>
      </font>
      <fill>
        <patternFill>
          <fgColor rgb="FFC00000"/>
          <bgColor rgb="FFC00000"/>
        </patternFill>
      </fill>
    </dxf>
    <dxf>
      <font>
        <color theme="0"/>
      </font>
      <fill>
        <patternFill>
          <fgColor rgb="FFC00000"/>
          <bgColor rgb="FFC00000"/>
        </patternFill>
      </fill>
    </dxf>
    <dxf>
      <font>
        <color rgb="FF9C0006"/>
      </font>
      <fill>
        <patternFill>
          <bgColor rgb="FFFFC7CE"/>
        </patternFill>
      </fill>
    </dxf>
    <dxf>
      <font>
        <color theme="0"/>
      </font>
      <fill>
        <patternFill>
          <bgColor rgb="FFFF0000"/>
        </patternFill>
      </fill>
    </dxf>
    <dxf>
      <font>
        <color rgb="FF9C0006"/>
      </font>
    </dxf>
    <dxf>
      <font>
        <color theme="0"/>
      </font>
      <fill>
        <patternFill>
          <fgColor rgb="FFFF0000"/>
          <bgColor rgb="FFFF0000"/>
        </patternFill>
      </fill>
    </dxf>
    <dxf>
      <font>
        <color theme="0"/>
      </font>
      <fill>
        <patternFill>
          <fgColor rgb="FFC00000"/>
          <bgColor rgb="FFC000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38101</xdr:colOff>
      <xdr:row>15</xdr:row>
      <xdr:rowOff>104774</xdr:rowOff>
    </xdr:from>
    <xdr:to>
      <xdr:col>4</xdr:col>
      <xdr:colOff>1962150</xdr:colOff>
      <xdr:row>15</xdr:row>
      <xdr:rowOff>104774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flipV="1">
          <a:off x="10106026" y="3267074"/>
          <a:ext cx="1924049"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06"/>
  <sheetViews>
    <sheetView tabSelected="1" topLeftCell="A36" zoomScaleNormal="100" workbookViewId="0">
      <selection activeCell="D49" sqref="D49"/>
    </sheetView>
  </sheetViews>
  <sheetFormatPr defaultRowHeight="15" x14ac:dyDescent="0.25"/>
  <cols>
    <col min="2" max="2" width="60.5703125" customWidth="1"/>
    <col min="3" max="3" width="49" style="1" bestFit="1" customWidth="1"/>
    <col min="4" max="4" width="32.28515625" customWidth="1"/>
    <col min="5" max="5" width="29.5703125" customWidth="1"/>
    <col min="6" max="6" width="23.42578125" bestFit="1" customWidth="1"/>
    <col min="7" max="7" width="16.5703125" customWidth="1"/>
    <col min="8" max="8" width="13.5703125" customWidth="1"/>
    <col min="11" max="11" width="16.140625" customWidth="1"/>
    <col min="12" max="12" width="25.85546875" customWidth="1"/>
  </cols>
  <sheetData>
    <row r="1" spans="2:21" ht="15.75" thickBot="1" x14ac:dyDescent="0.3"/>
    <row r="2" spans="2:21" ht="29.25" thickBot="1" x14ac:dyDescent="0.5">
      <c r="B2" s="45" t="s">
        <v>0</v>
      </c>
      <c r="C2" s="46"/>
      <c r="D2" s="6" t="s">
        <v>1</v>
      </c>
      <c r="E2" s="7"/>
      <c r="F2" s="7"/>
      <c r="G2" s="2"/>
      <c r="H2" s="2"/>
      <c r="I2" s="2"/>
      <c r="J2" s="2"/>
      <c r="K2" s="2"/>
      <c r="L2" s="2"/>
      <c r="M2" s="2"/>
      <c r="N2" s="2"/>
      <c r="O2" s="2"/>
      <c r="P2" s="2"/>
      <c r="Q2" s="2"/>
      <c r="R2" s="2"/>
      <c r="S2" s="2"/>
      <c r="T2" s="2"/>
      <c r="U2" s="2"/>
    </row>
    <row r="3" spans="2:21" x14ac:dyDescent="0.25">
      <c r="B3" s="1"/>
      <c r="D3" s="1"/>
      <c r="E3" s="1"/>
      <c r="F3" s="1"/>
      <c r="G3" s="2"/>
      <c r="H3" s="2"/>
      <c r="I3" s="2"/>
      <c r="J3" s="2"/>
      <c r="K3" s="2"/>
      <c r="L3" s="2"/>
      <c r="M3" s="2"/>
      <c r="N3" s="2"/>
      <c r="O3" s="2"/>
      <c r="P3" s="2"/>
      <c r="Q3" s="2"/>
      <c r="R3" s="2"/>
      <c r="S3" s="2"/>
      <c r="T3" s="2"/>
      <c r="U3" s="2"/>
    </row>
    <row r="4" spans="2:21" ht="15.75" thickBot="1" x14ac:dyDescent="0.3">
      <c r="B4" s="1"/>
      <c r="D4" s="1"/>
      <c r="E4" s="1"/>
      <c r="F4" s="1"/>
      <c r="G4" s="2"/>
      <c r="H4" s="2"/>
      <c r="I4" s="2"/>
      <c r="J4" s="2"/>
      <c r="N4" s="2"/>
      <c r="O4" s="2"/>
      <c r="P4" s="2"/>
      <c r="Q4" s="2"/>
      <c r="R4" s="2"/>
      <c r="S4" s="2"/>
      <c r="T4" s="2"/>
      <c r="U4" s="2"/>
    </row>
    <row r="5" spans="2:21" ht="15.75" thickBot="1" x14ac:dyDescent="0.3">
      <c r="B5" s="47" t="s">
        <v>2</v>
      </c>
      <c r="C5" s="8" t="s">
        <v>3</v>
      </c>
      <c r="D5" s="9" t="s">
        <v>4</v>
      </c>
      <c r="E5" s="29"/>
      <c r="F5" s="1"/>
      <c r="G5" s="2"/>
      <c r="H5" s="2"/>
      <c r="I5" s="2"/>
      <c r="J5" s="2"/>
      <c r="N5" s="2"/>
      <c r="O5" s="2"/>
      <c r="P5" s="2"/>
      <c r="Q5" s="2"/>
      <c r="R5" s="2"/>
      <c r="S5" s="2"/>
      <c r="T5" s="2"/>
      <c r="U5" s="2"/>
    </row>
    <row r="6" spans="2:21" ht="15.75" thickBot="1" x14ac:dyDescent="0.3">
      <c r="B6" s="47"/>
      <c r="C6" s="10" t="s">
        <v>5</v>
      </c>
      <c r="D6" s="11" t="s">
        <v>6</v>
      </c>
      <c r="E6" s="29"/>
      <c r="G6" s="2"/>
      <c r="H6" s="2"/>
      <c r="I6" s="2"/>
      <c r="J6" s="2"/>
      <c r="N6" s="2"/>
      <c r="O6" s="2"/>
      <c r="P6" s="2"/>
      <c r="Q6" s="2"/>
      <c r="R6" s="2"/>
      <c r="S6" s="2"/>
      <c r="T6" s="2"/>
      <c r="U6" s="2"/>
    </row>
    <row r="7" spans="2:21" ht="15.75" thickBot="1" x14ac:dyDescent="0.3">
      <c r="C7" s="1" t="s">
        <v>7</v>
      </c>
      <c r="G7" s="2"/>
      <c r="H7" s="2"/>
      <c r="I7" s="2"/>
      <c r="J7" s="2"/>
      <c r="N7" s="2"/>
      <c r="O7" s="2"/>
      <c r="P7" s="2"/>
      <c r="Q7" s="2"/>
      <c r="R7" s="2"/>
      <c r="S7" s="2"/>
      <c r="T7" s="2"/>
      <c r="U7" s="2"/>
    </row>
    <row r="8" spans="2:21" ht="15.75" thickBot="1" x14ac:dyDescent="0.3">
      <c r="B8" s="12" t="s">
        <v>8</v>
      </c>
      <c r="C8" s="12" t="s">
        <v>9</v>
      </c>
      <c r="D8" s="12" t="s">
        <v>10</v>
      </c>
      <c r="E8" s="13" t="s">
        <v>11</v>
      </c>
      <c r="G8" s="2"/>
      <c r="H8" s="2"/>
      <c r="I8" s="2"/>
      <c r="J8" s="2"/>
      <c r="N8" s="2"/>
      <c r="O8" s="2"/>
      <c r="P8" s="2"/>
      <c r="Q8" s="2"/>
      <c r="R8" s="2"/>
      <c r="S8" s="2"/>
      <c r="T8" s="2"/>
      <c r="U8" s="2"/>
    </row>
    <row r="9" spans="2:21" ht="15.75" thickBot="1" x14ac:dyDescent="0.3">
      <c r="G9" s="2"/>
      <c r="H9" s="3"/>
      <c r="I9" s="2"/>
      <c r="J9" s="2"/>
      <c r="N9" s="2"/>
      <c r="O9" s="2"/>
      <c r="P9" s="2"/>
      <c r="Q9" s="2"/>
      <c r="R9" s="2"/>
      <c r="S9" s="2"/>
      <c r="T9" s="2"/>
      <c r="U9" s="2"/>
    </row>
    <row r="10" spans="2:21" ht="15.75" thickBot="1" x14ac:dyDescent="0.3">
      <c r="B10" s="41" t="s">
        <v>12</v>
      </c>
      <c r="C10" s="42"/>
      <c r="D10" s="42"/>
      <c r="E10" s="42"/>
      <c r="G10" s="2"/>
      <c r="H10" s="2"/>
      <c r="I10" s="2"/>
      <c r="J10" s="2"/>
      <c r="N10" s="2"/>
      <c r="O10" s="2"/>
      <c r="P10" s="2"/>
      <c r="Q10" s="2"/>
      <c r="R10" s="2"/>
      <c r="S10" s="2"/>
      <c r="T10" s="2"/>
      <c r="U10" s="2"/>
    </row>
    <row r="11" spans="2:21" ht="15.75" thickBot="1" x14ac:dyDescent="0.3">
      <c r="C11"/>
      <c r="D11" s="1"/>
      <c r="G11" s="2"/>
      <c r="H11" s="2"/>
      <c r="I11" s="2"/>
      <c r="J11" s="2"/>
      <c r="N11" s="2"/>
      <c r="O11" s="2"/>
      <c r="P11" s="2"/>
      <c r="Q11" s="2"/>
      <c r="R11" s="2"/>
      <c r="S11" s="2"/>
      <c r="T11" s="2"/>
      <c r="U11" s="2"/>
    </row>
    <row r="12" spans="2:21" ht="15.75" thickBot="1" x14ac:dyDescent="0.3">
      <c r="B12" s="14" t="s">
        <v>13</v>
      </c>
      <c r="C12" s="15" t="s">
        <v>14</v>
      </c>
      <c r="D12" s="21" t="s">
        <v>87</v>
      </c>
      <c r="G12" s="2"/>
      <c r="H12" s="2"/>
      <c r="I12" s="2"/>
      <c r="J12" s="2"/>
      <c r="N12" s="2"/>
      <c r="O12" s="2"/>
      <c r="P12" s="2"/>
      <c r="Q12" s="2"/>
      <c r="R12" s="2"/>
      <c r="S12" s="2"/>
      <c r="T12" s="2"/>
      <c r="U12" s="2"/>
    </row>
    <row r="13" spans="2:21" ht="15.75" thickBot="1" x14ac:dyDescent="0.3">
      <c r="B13" s="14" t="s">
        <v>16</v>
      </c>
      <c r="C13" s="15" t="s">
        <v>17</v>
      </c>
      <c r="D13" s="21" t="s">
        <v>89</v>
      </c>
      <c r="G13" s="2"/>
      <c r="H13" s="2"/>
      <c r="I13" s="2"/>
      <c r="J13" s="2"/>
      <c r="N13" s="2"/>
      <c r="O13" s="2"/>
      <c r="P13" s="2"/>
      <c r="Q13" s="2"/>
      <c r="R13" s="2"/>
      <c r="S13" s="2"/>
      <c r="T13" s="2"/>
      <c r="U13" s="2"/>
    </row>
    <row r="14" spans="2:21" ht="15.75" thickBot="1" x14ac:dyDescent="0.3">
      <c r="B14" s="14" t="s">
        <v>19</v>
      </c>
      <c r="C14" s="17" t="s">
        <v>20</v>
      </c>
      <c r="D14" s="22">
        <v>1.0000000000000001E-5</v>
      </c>
      <c r="F14" s="40" t="s">
        <v>21</v>
      </c>
      <c r="G14" s="35"/>
      <c r="H14" s="2"/>
      <c r="I14" s="2"/>
      <c r="J14" s="2"/>
      <c r="N14" s="2"/>
      <c r="O14" s="2"/>
      <c r="P14" s="2"/>
      <c r="Q14" s="2"/>
      <c r="R14" s="2"/>
      <c r="S14" s="2"/>
      <c r="T14" s="2"/>
      <c r="U14" s="2"/>
    </row>
    <row r="15" spans="2:21" ht="15.75" thickBot="1" x14ac:dyDescent="0.3">
      <c r="B15" s="14"/>
      <c r="C15" s="43" t="str">
        <f>CONCATENATE("1 AMC User Unit is ",D14," ",D13)</f>
        <v>1 AMC User Unit is 0.00001 Degrees</v>
      </c>
      <c r="D15" s="44"/>
      <c r="F15" s="39" t="s">
        <v>22</v>
      </c>
      <c r="G15" s="38">
        <v>0.5</v>
      </c>
      <c r="H15" s="2"/>
      <c r="I15" s="2"/>
      <c r="J15" s="2"/>
      <c r="N15" s="2"/>
      <c r="O15" s="2"/>
      <c r="P15" s="2"/>
      <c r="Q15" s="2"/>
      <c r="R15" s="2"/>
      <c r="S15" s="2"/>
      <c r="T15" s="2"/>
      <c r="U15" s="2"/>
    </row>
    <row r="16" spans="2:21" ht="15.75" thickBot="1" x14ac:dyDescent="0.3">
      <c r="B16" s="14" t="s">
        <v>23</v>
      </c>
      <c r="C16" s="15" t="s">
        <v>24</v>
      </c>
      <c r="D16" s="21">
        <v>360</v>
      </c>
      <c r="F16" s="36" t="s">
        <v>25</v>
      </c>
      <c r="G16" s="37">
        <f>PI()*G15</f>
        <v>1.5707963267948966</v>
      </c>
      <c r="H16" s="2"/>
      <c r="I16" s="2"/>
      <c r="J16" s="2"/>
      <c r="N16" s="2"/>
      <c r="O16" s="2"/>
      <c r="P16" s="2"/>
      <c r="Q16" s="2"/>
      <c r="R16" s="2"/>
      <c r="S16" s="2"/>
      <c r="T16" s="2"/>
      <c r="U16" s="2"/>
    </row>
    <row r="17" spans="2:21" ht="15.75" thickBot="1" x14ac:dyDescent="0.3">
      <c r="B17" s="14" t="s">
        <v>26</v>
      </c>
      <c r="C17" s="15" t="s">
        <v>27</v>
      </c>
      <c r="D17" s="23">
        <v>18</v>
      </c>
      <c r="H17" s="2"/>
      <c r="I17" s="2"/>
      <c r="J17" s="2"/>
      <c r="N17" s="2"/>
      <c r="O17" s="2"/>
      <c r="P17" s="2"/>
      <c r="Q17" s="2"/>
      <c r="R17" s="2"/>
      <c r="S17" s="2"/>
      <c r="T17" s="2"/>
      <c r="U17" s="2"/>
    </row>
    <row r="18" spans="2:21" ht="15.75" thickBot="1" x14ac:dyDescent="0.3">
      <c r="B18" s="14"/>
      <c r="C18" s="15" t="str">
        <f>CONCATENATE("Output ",D13," Per Input Motor Revolution:")</f>
        <v>Output Degrees Per Input Motor Revolution:</v>
      </c>
      <c r="D18" s="30">
        <f>D16/D17</f>
        <v>20</v>
      </c>
      <c r="E18" s="16" t="str">
        <f>D13</f>
        <v>Degrees</v>
      </c>
      <c r="G18" s="2"/>
      <c r="H18" s="2"/>
      <c r="I18" s="2"/>
      <c r="J18" s="2"/>
      <c r="N18" s="2"/>
      <c r="O18" s="2"/>
      <c r="P18" s="2"/>
      <c r="Q18" s="2"/>
      <c r="R18" s="2"/>
      <c r="S18" s="2"/>
      <c r="T18" s="2"/>
      <c r="U18" s="2"/>
    </row>
    <row r="19" spans="2:21" ht="15.75" thickBot="1" x14ac:dyDescent="0.3">
      <c r="B19" s="14"/>
      <c r="C19" s="15" t="s">
        <v>28</v>
      </c>
      <c r="D19" s="30">
        <f>D18/D14</f>
        <v>1999999.9999999998</v>
      </c>
      <c r="E19" s="16" t="str">
        <f>CONCATENATE("of ",D14," ",D13," User Units")</f>
        <v>of 0.00001 Degrees User Units</v>
      </c>
      <c r="G19" s="2"/>
      <c r="H19" s="2"/>
      <c r="I19" s="2"/>
      <c r="J19" s="2"/>
      <c r="N19" s="2"/>
      <c r="O19" s="2"/>
      <c r="P19" s="2"/>
      <c r="Q19" s="2"/>
      <c r="R19" s="2"/>
      <c r="S19" s="2"/>
      <c r="T19" s="2"/>
      <c r="U19" s="2"/>
    </row>
    <row r="20" spans="2:21" ht="15.75" thickBot="1" x14ac:dyDescent="0.3">
      <c r="B20" s="14" t="s">
        <v>29</v>
      </c>
      <c r="C20" s="15" t="s">
        <v>30</v>
      </c>
      <c r="D20" s="30">
        <f>D16/D14</f>
        <v>36000000</v>
      </c>
      <c r="G20" s="2"/>
      <c r="H20" s="2"/>
      <c r="I20" s="2"/>
      <c r="J20" s="2"/>
      <c r="N20" s="2"/>
      <c r="O20" s="2"/>
      <c r="P20" s="2"/>
      <c r="Q20" s="2"/>
      <c r="R20" s="2"/>
      <c r="S20" s="2"/>
      <c r="T20" s="2"/>
      <c r="U20" s="2"/>
    </row>
    <row r="21" spans="2:21" x14ac:dyDescent="0.25">
      <c r="B21" s="14" t="s">
        <v>31</v>
      </c>
      <c r="G21" s="2"/>
      <c r="H21" s="2"/>
      <c r="I21" s="2"/>
      <c r="J21" s="2"/>
      <c r="N21" s="2"/>
      <c r="O21" s="2"/>
      <c r="P21" s="2"/>
      <c r="Q21" s="2"/>
      <c r="R21" s="2"/>
      <c r="S21" s="2"/>
      <c r="T21" s="2"/>
      <c r="U21" s="2"/>
    </row>
    <row r="22" spans="2:21" x14ac:dyDescent="0.25">
      <c r="B22" s="14" t="s">
        <v>32</v>
      </c>
      <c r="C22" s="18"/>
      <c r="D22" s="19"/>
      <c r="G22" s="2"/>
      <c r="H22" s="2"/>
      <c r="I22" s="2"/>
      <c r="J22" s="2"/>
      <c r="N22" s="2"/>
      <c r="O22" s="2"/>
      <c r="P22" s="2"/>
      <c r="Q22" s="2"/>
      <c r="R22" s="2"/>
      <c r="S22" s="2"/>
      <c r="T22" s="2"/>
      <c r="U22" s="2"/>
    </row>
    <row r="23" spans="2:21" ht="15.75" thickBot="1" x14ac:dyDescent="0.3">
      <c r="G23" s="2"/>
      <c r="H23" s="2"/>
      <c r="I23" s="2"/>
      <c r="J23" s="2"/>
      <c r="N23" s="2"/>
      <c r="O23" s="2"/>
      <c r="P23" s="2"/>
      <c r="Q23" s="2"/>
      <c r="R23" s="2"/>
      <c r="S23" s="2"/>
      <c r="T23" s="2"/>
      <c r="U23" s="2"/>
    </row>
    <row r="24" spans="2:21" ht="15.75" thickBot="1" x14ac:dyDescent="0.3">
      <c r="B24" s="41" t="s">
        <v>33</v>
      </c>
      <c r="C24" s="42"/>
      <c r="D24" s="42"/>
      <c r="E24" s="42"/>
      <c r="G24" s="2"/>
      <c r="H24" s="2"/>
      <c r="I24" s="2"/>
      <c r="J24" s="2"/>
      <c r="N24" s="2"/>
      <c r="O24" s="2"/>
      <c r="P24" s="2"/>
      <c r="Q24" s="2"/>
      <c r="R24" s="2"/>
      <c r="S24" s="2"/>
      <c r="T24" s="2"/>
      <c r="U24" s="2"/>
    </row>
    <row r="25" spans="2:21" ht="15.75" thickBot="1" x14ac:dyDescent="0.3">
      <c r="B25" s="14"/>
      <c r="C25"/>
      <c r="D25" s="1"/>
      <c r="G25" s="2"/>
      <c r="H25" s="2"/>
      <c r="I25" s="2"/>
      <c r="J25" s="2"/>
      <c r="N25" s="2"/>
      <c r="O25" s="2"/>
      <c r="P25" s="2"/>
      <c r="Q25" s="2"/>
      <c r="R25" s="2"/>
      <c r="S25" s="2"/>
      <c r="T25" s="2"/>
      <c r="U25" s="2"/>
    </row>
    <row r="26" spans="2:21" ht="15.75" thickBot="1" x14ac:dyDescent="0.3">
      <c r="B26" s="14" t="s">
        <v>34</v>
      </c>
      <c r="C26" s="15" t="s">
        <v>35</v>
      </c>
      <c r="D26" s="24">
        <v>16</v>
      </c>
      <c r="E26" s="11" t="s">
        <v>36</v>
      </c>
      <c r="G26" s="2"/>
      <c r="H26" s="2"/>
      <c r="I26" s="2"/>
      <c r="J26" s="2"/>
      <c r="N26" s="2"/>
      <c r="O26" s="2"/>
      <c r="P26" s="2"/>
      <c r="Q26" s="2"/>
      <c r="R26" s="2"/>
      <c r="S26" s="2"/>
      <c r="T26" s="2"/>
      <c r="U26" s="2"/>
    </row>
    <row r="27" spans="2:21" ht="15.75" thickBot="1" x14ac:dyDescent="0.3">
      <c r="B27" s="14" t="s">
        <v>37</v>
      </c>
      <c r="C27" s="15" t="s">
        <v>38</v>
      </c>
      <c r="D27" s="24">
        <v>16</v>
      </c>
      <c r="E27" s="11" t="s">
        <v>39</v>
      </c>
      <c r="G27" s="2"/>
      <c r="H27" s="2"/>
      <c r="I27" s="2"/>
      <c r="J27" s="2"/>
      <c r="N27" s="2"/>
      <c r="O27" s="2"/>
      <c r="P27" s="2"/>
      <c r="Q27" s="2"/>
      <c r="R27" s="2"/>
      <c r="S27" s="2"/>
      <c r="T27" s="2"/>
      <c r="U27" s="2"/>
    </row>
    <row r="28" spans="2:21" ht="15.75" thickBot="1" x14ac:dyDescent="0.3">
      <c r="B28" s="14" t="s">
        <v>40</v>
      </c>
      <c r="C28" s="15" t="s">
        <v>41</v>
      </c>
      <c r="D28" s="30">
        <f>POWER(2,32-D26)</f>
        <v>65536</v>
      </c>
      <c r="G28" s="2"/>
      <c r="H28" s="2"/>
      <c r="I28" s="2"/>
      <c r="J28" s="2"/>
      <c r="N28" s="2"/>
      <c r="O28" s="2"/>
      <c r="P28" s="2"/>
      <c r="Q28" s="2"/>
      <c r="R28" s="2"/>
      <c r="S28" s="2"/>
      <c r="T28" s="2"/>
      <c r="U28" s="2"/>
    </row>
    <row r="29" spans="2:21" ht="15.75" thickBot="1" x14ac:dyDescent="0.3">
      <c r="B29" s="14" t="s">
        <v>42</v>
      </c>
      <c r="C29" s="15" t="s">
        <v>43</v>
      </c>
      <c r="D29" s="30">
        <f>POWER(2,32-D27)</f>
        <v>65536</v>
      </c>
      <c r="G29" s="2"/>
      <c r="H29" s="2"/>
      <c r="I29" s="2"/>
      <c r="J29" s="2"/>
      <c r="N29" s="2"/>
      <c r="O29" s="2"/>
      <c r="P29" s="2"/>
      <c r="Q29" s="2"/>
      <c r="R29" s="2"/>
      <c r="S29" s="2"/>
      <c r="T29" s="2"/>
      <c r="U29" s="2"/>
    </row>
    <row r="30" spans="2:21" ht="15.75" thickBot="1" x14ac:dyDescent="0.3">
      <c r="B30" s="14"/>
      <c r="C30" s="20"/>
      <c r="D30" s="1"/>
      <c r="G30" s="2"/>
      <c r="H30" s="2"/>
      <c r="I30" s="2"/>
      <c r="J30" s="2"/>
      <c r="N30" s="2"/>
      <c r="O30" s="2"/>
      <c r="P30" s="2"/>
      <c r="Q30" s="2"/>
      <c r="R30" s="2"/>
      <c r="S30" s="2"/>
      <c r="T30" s="2"/>
      <c r="U30" s="2"/>
    </row>
    <row r="31" spans="2:21" ht="15.75" thickBot="1" x14ac:dyDescent="0.3">
      <c r="B31" s="41" t="s">
        <v>44</v>
      </c>
      <c r="C31" s="42"/>
      <c r="D31" s="42"/>
      <c r="E31" s="42"/>
      <c r="G31" s="2"/>
      <c r="H31" s="2"/>
      <c r="I31" s="2"/>
      <c r="J31" s="2"/>
      <c r="N31" s="2"/>
      <c r="O31" s="2"/>
      <c r="P31" s="2"/>
      <c r="Q31" s="2"/>
      <c r="R31" s="2"/>
      <c r="S31" s="2"/>
      <c r="T31" s="2"/>
      <c r="U31" s="2"/>
    </row>
    <row r="32" spans="2:21" ht="15.75" thickBot="1" x14ac:dyDescent="0.3">
      <c r="B32" s="14"/>
      <c r="C32"/>
      <c r="D32" s="1"/>
      <c r="G32" s="2"/>
      <c r="H32" s="2"/>
      <c r="I32" s="2"/>
      <c r="J32" s="2"/>
      <c r="N32" s="2"/>
      <c r="O32" s="2"/>
      <c r="P32" s="2"/>
      <c r="Q32" s="2"/>
      <c r="R32" s="2"/>
      <c r="S32" s="2"/>
      <c r="T32" s="2"/>
      <c r="U32" s="2"/>
    </row>
    <row r="33" spans="2:21" ht="15.75" thickBot="1" x14ac:dyDescent="0.3">
      <c r="B33" s="14" t="s">
        <v>45</v>
      </c>
      <c r="C33" s="15" t="s">
        <v>46</v>
      </c>
      <c r="D33" s="25">
        <v>1</v>
      </c>
      <c r="G33" s="2"/>
      <c r="H33" s="2"/>
      <c r="I33" s="2"/>
      <c r="J33" s="2"/>
      <c r="N33" s="2"/>
      <c r="O33" s="2"/>
      <c r="P33" s="2"/>
      <c r="Q33" s="2"/>
      <c r="R33" s="2"/>
      <c r="S33" s="2"/>
      <c r="T33" s="2"/>
      <c r="U33" s="2"/>
    </row>
    <row r="34" spans="2:21" x14ac:dyDescent="0.25">
      <c r="B34" s="14" t="s">
        <v>47</v>
      </c>
      <c r="G34" s="2"/>
      <c r="H34" s="2"/>
      <c r="I34" s="2"/>
      <c r="J34" s="2"/>
      <c r="N34" s="2"/>
      <c r="O34" s="2"/>
      <c r="P34" s="2"/>
      <c r="Q34" s="2"/>
      <c r="R34" s="2"/>
      <c r="S34" s="2"/>
      <c r="T34" s="2"/>
      <c r="U34" s="2"/>
    </row>
    <row r="35" spans="2:21" ht="15.75" thickBot="1" x14ac:dyDescent="0.3">
      <c r="B35" s="14" t="s">
        <v>48</v>
      </c>
      <c r="G35" s="2"/>
      <c r="H35" s="2"/>
      <c r="I35" s="2"/>
      <c r="J35" s="2"/>
      <c r="N35" s="2"/>
      <c r="O35" s="2"/>
      <c r="P35" s="2"/>
      <c r="Q35" s="2"/>
      <c r="R35" s="2"/>
      <c r="S35" s="2"/>
      <c r="T35" s="2"/>
      <c r="U35" s="2"/>
    </row>
    <row r="36" spans="2:21" ht="15.75" thickBot="1" x14ac:dyDescent="0.3">
      <c r="B36" s="14" t="s">
        <v>49</v>
      </c>
      <c r="C36" s="15" t="s">
        <v>50</v>
      </c>
      <c r="D36" s="31">
        <f>TRUNC(D19*D33)</f>
        <v>2000000</v>
      </c>
      <c r="E36" s="11" t="s">
        <v>51</v>
      </c>
      <c r="F36" t="str">
        <f>IF(D36&gt;2147483648,"Value too large","")</f>
        <v/>
      </c>
      <c r="G36" s="2"/>
      <c r="H36" s="2"/>
      <c r="I36" s="2"/>
      <c r="J36" s="2"/>
      <c r="N36" s="2"/>
      <c r="O36" s="2"/>
      <c r="P36" s="2"/>
      <c r="Q36" s="2"/>
      <c r="R36" s="2"/>
      <c r="S36" s="2"/>
      <c r="T36" s="2"/>
      <c r="U36" s="2"/>
    </row>
    <row r="37" spans="2:21" ht="15.75" thickBot="1" x14ac:dyDescent="0.3">
      <c r="B37" s="14" t="s">
        <v>52</v>
      </c>
      <c r="C37" s="15" t="s">
        <v>53</v>
      </c>
      <c r="D37" s="31">
        <f>D29*D33</f>
        <v>65536</v>
      </c>
      <c r="E37" s="11" t="s">
        <v>54</v>
      </c>
      <c r="F37" t="str">
        <f t="shared" ref="F37:F41" si="0">IF(D37&gt;2147483648,"Value too large","")</f>
        <v/>
      </c>
      <c r="G37" s="2"/>
      <c r="H37" s="2"/>
      <c r="I37" s="2"/>
      <c r="J37" s="2"/>
      <c r="N37" s="2"/>
      <c r="O37" s="2"/>
      <c r="P37" s="2"/>
      <c r="Q37" s="2"/>
      <c r="R37" s="2"/>
      <c r="S37" s="2"/>
      <c r="T37" s="2"/>
      <c r="U37" s="2"/>
    </row>
    <row r="38" spans="2:21" ht="15.75" thickBot="1" x14ac:dyDescent="0.3">
      <c r="B38" s="14"/>
      <c r="C38" s="15" t="s">
        <v>55</v>
      </c>
      <c r="D38" s="31">
        <f>TRUNC(D19*D33)</f>
        <v>2000000</v>
      </c>
      <c r="E38" s="11" t="s">
        <v>56</v>
      </c>
      <c r="F38" t="str">
        <f t="shared" si="0"/>
        <v/>
      </c>
      <c r="G38" s="2"/>
      <c r="H38" s="2"/>
      <c r="I38" s="2"/>
      <c r="J38" s="2"/>
      <c r="N38" s="2"/>
      <c r="O38" s="2"/>
      <c r="P38" s="2"/>
      <c r="Q38" s="2"/>
      <c r="R38" s="2"/>
      <c r="S38" s="2"/>
      <c r="T38" s="2"/>
      <c r="U38" s="2"/>
    </row>
    <row r="39" spans="2:21" ht="15.75" thickBot="1" x14ac:dyDescent="0.3">
      <c r="B39" s="14"/>
      <c r="C39" s="15" t="s">
        <v>57</v>
      </c>
      <c r="D39" s="31">
        <f>D28*D33</f>
        <v>65536</v>
      </c>
      <c r="E39" s="11" t="s">
        <v>58</v>
      </c>
      <c r="F39" t="str">
        <f t="shared" si="0"/>
        <v/>
      </c>
      <c r="G39" s="2"/>
      <c r="H39" s="2"/>
      <c r="I39" s="2"/>
      <c r="J39" s="2"/>
      <c r="N39" s="2"/>
      <c r="O39" s="2"/>
      <c r="P39" s="2"/>
      <c r="Q39" s="2"/>
      <c r="R39" s="2"/>
      <c r="S39" s="2"/>
      <c r="T39" s="2"/>
      <c r="U39" s="2"/>
    </row>
    <row r="40" spans="2:21" ht="15.75" thickBot="1" x14ac:dyDescent="0.3">
      <c r="B40" s="14"/>
      <c r="C40" s="15" t="s">
        <v>59</v>
      </c>
      <c r="D40" s="31">
        <f>D39</f>
        <v>65536</v>
      </c>
      <c r="E40" s="11" t="s">
        <v>60</v>
      </c>
      <c r="F40" t="str">
        <f t="shared" si="0"/>
        <v/>
      </c>
      <c r="G40" s="2"/>
      <c r="H40" s="2"/>
      <c r="I40" s="2"/>
      <c r="J40" s="2"/>
      <c r="N40" s="2"/>
      <c r="O40" s="2"/>
      <c r="P40" s="2"/>
      <c r="Q40" s="2"/>
      <c r="R40" s="2"/>
      <c r="S40" s="2"/>
      <c r="T40" s="2"/>
      <c r="U40" s="2"/>
    </row>
    <row r="41" spans="2:21" ht="15.75" thickBot="1" x14ac:dyDescent="0.3">
      <c r="B41" s="14"/>
      <c r="C41" s="15" t="s">
        <v>61</v>
      </c>
      <c r="D41" s="31">
        <f>D38</f>
        <v>2000000</v>
      </c>
      <c r="E41" s="11" t="s">
        <v>62</v>
      </c>
      <c r="F41" t="str">
        <f t="shared" si="0"/>
        <v/>
      </c>
      <c r="G41" s="2"/>
      <c r="H41" s="2"/>
      <c r="I41" s="2"/>
      <c r="J41" s="2"/>
      <c r="N41" s="2"/>
      <c r="O41" s="2"/>
      <c r="P41" s="2"/>
      <c r="Q41" s="2"/>
      <c r="R41" s="2"/>
      <c r="S41" s="2"/>
      <c r="T41" s="2"/>
      <c r="U41" s="2"/>
    </row>
    <row r="42" spans="2:21" ht="15.75" thickBot="1" x14ac:dyDescent="0.3">
      <c r="B42" s="14"/>
      <c r="C42"/>
      <c r="D42" s="1"/>
      <c r="G42" s="2"/>
      <c r="H42" s="2"/>
      <c r="I42" s="2"/>
      <c r="J42" s="2"/>
      <c r="N42" s="2"/>
      <c r="O42" s="2"/>
      <c r="P42" s="2"/>
      <c r="Q42" s="2"/>
      <c r="R42" s="2"/>
      <c r="S42" s="2"/>
      <c r="T42" s="2"/>
      <c r="U42" s="2"/>
    </row>
    <row r="43" spans="2:21" ht="15.75" thickBot="1" x14ac:dyDescent="0.3">
      <c r="B43" s="41" t="s">
        <v>63</v>
      </c>
      <c r="C43" s="42"/>
      <c r="D43" s="42"/>
      <c r="E43" s="42"/>
      <c r="G43" s="2"/>
      <c r="H43" s="2"/>
      <c r="I43" s="2"/>
      <c r="J43" s="2"/>
      <c r="N43" s="2"/>
      <c r="O43" s="2"/>
      <c r="P43" s="2"/>
      <c r="Q43" s="2"/>
      <c r="R43" s="2"/>
      <c r="S43" s="2"/>
      <c r="T43" s="2"/>
      <c r="U43" s="2"/>
    </row>
    <row r="44" spans="2:21" ht="15.75" thickBot="1" x14ac:dyDescent="0.3">
      <c r="B44" s="14"/>
      <c r="C44"/>
      <c r="D44" s="1"/>
      <c r="G44" s="2"/>
      <c r="H44" s="2"/>
      <c r="I44" s="2"/>
      <c r="J44" s="2"/>
      <c r="N44" s="2"/>
      <c r="O44" s="2"/>
      <c r="P44" s="2"/>
      <c r="Q44" s="2"/>
      <c r="R44" s="2"/>
      <c r="S44" s="2"/>
      <c r="T44" s="2"/>
      <c r="U44" s="2"/>
    </row>
    <row r="45" spans="2:21" ht="15.75" thickBot="1" x14ac:dyDescent="0.3">
      <c r="C45" s="15" t="s">
        <v>64</v>
      </c>
      <c r="D45" s="28">
        <v>3000</v>
      </c>
      <c r="E45" s="11" t="s">
        <v>65</v>
      </c>
      <c r="G45" s="2"/>
      <c r="P45" s="2"/>
      <c r="Q45" s="2"/>
      <c r="R45" s="2"/>
      <c r="S45" s="2"/>
      <c r="T45" s="2"/>
      <c r="U45" s="2"/>
    </row>
    <row r="46" spans="2:21" ht="15.75" thickBot="1" x14ac:dyDescent="0.3">
      <c r="C46" s="15" t="s">
        <v>66</v>
      </c>
      <c r="D46" s="33">
        <f>(D45*D19)/60000</f>
        <v>99999.999999999985</v>
      </c>
      <c r="G46" s="2"/>
      <c r="K46" s="2"/>
      <c r="L46" s="2"/>
      <c r="P46" s="2"/>
      <c r="Q46" s="2"/>
      <c r="R46" s="2"/>
      <c r="S46" s="2"/>
      <c r="T46" s="2"/>
      <c r="U46" s="2"/>
    </row>
    <row r="47" spans="2:21" ht="15.75" thickBot="1" x14ac:dyDescent="0.3">
      <c r="B47" s="14" t="s">
        <v>67</v>
      </c>
      <c r="C47" s="15" t="s">
        <v>68</v>
      </c>
      <c r="D47" s="26">
        <v>3000</v>
      </c>
      <c r="F47" t="str">
        <f>IF(D47&gt;D45,"Desired Speed is greater than motor speed","")</f>
        <v/>
      </c>
      <c r="G47" s="2"/>
      <c r="H47" s="2"/>
      <c r="I47" s="2"/>
      <c r="J47" s="2"/>
      <c r="K47" s="2"/>
      <c r="N47" s="2"/>
      <c r="O47" s="2"/>
      <c r="P47" s="2"/>
      <c r="Q47" s="2"/>
      <c r="R47" s="2"/>
      <c r="S47" s="2"/>
      <c r="T47" s="2"/>
      <c r="U47" s="2"/>
    </row>
    <row r="48" spans="2:21" ht="15.75" thickBot="1" x14ac:dyDescent="0.3">
      <c r="B48" s="14" t="s">
        <v>7</v>
      </c>
      <c r="C48" s="15" t="s">
        <v>69</v>
      </c>
      <c r="D48" s="33">
        <f>D47/D45*D46</f>
        <v>99999.999999999985</v>
      </c>
      <c r="E48" s="11" t="s">
        <v>70</v>
      </c>
      <c r="F48" t="str">
        <f>IF(D48&gt;D46,"Error Desired Speed is greater than Motor Max Speed","")</f>
        <v/>
      </c>
      <c r="G48" s="2"/>
      <c r="H48" s="2"/>
      <c r="I48" s="2"/>
      <c r="J48" s="2"/>
      <c r="K48" s="2"/>
      <c r="L48" s="2"/>
      <c r="M48" s="2"/>
      <c r="N48" s="2"/>
      <c r="O48" s="2"/>
      <c r="P48" s="2"/>
      <c r="Q48" s="2"/>
      <c r="R48" s="2"/>
      <c r="S48" s="2"/>
      <c r="T48" s="2"/>
      <c r="U48" s="2"/>
    </row>
    <row r="49" spans="1:21" ht="15.75" thickBot="1" x14ac:dyDescent="0.3">
      <c r="B49" s="14" t="s">
        <v>71</v>
      </c>
      <c r="C49" s="15" t="s">
        <v>72</v>
      </c>
      <c r="D49" s="26">
        <v>100</v>
      </c>
      <c r="G49" s="2"/>
      <c r="H49" s="2"/>
      <c r="I49" s="2"/>
      <c r="J49" s="2"/>
      <c r="K49" s="2"/>
      <c r="N49" s="2"/>
      <c r="O49" s="2"/>
      <c r="P49" s="2"/>
      <c r="Q49" s="2"/>
      <c r="R49" s="2"/>
      <c r="S49" s="2"/>
      <c r="T49" s="2"/>
      <c r="U49" s="2"/>
    </row>
    <row r="50" spans="1:21" ht="15.75" thickBot="1" x14ac:dyDescent="0.3">
      <c r="B50" s="14" t="s">
        <v>73</v>
      </c>
      <c r="C50" s="15" t="s">
        <v>74</v>
      </c>
      <c r="D50" s="26">
        <v>100</v>
      </c>
      <c r="H50" s="2"/>
      <c r="I50" s="2"/>
      <c r="J50" s="2"/>
      <c r="K50" s="2"/>
      <c r="L50" s="2"/>
      <c r="M50" s="2"/>
      <c r="N50" s="2"/>
      <c r="O50" s="2"/>
      <c r="P50" s="2"/>
      <c r="Q50" s="2"/>
      <c r="R50" s="2"/>
      <c r="S50" s="2"/>
      <c r="T50" s="2"/>
      <c r="U50" s="2"/>
    </row>
    <row r="51" spans="1:21" ht="15.75" thickBot="1" x14ac:dyDescent="0.3">
      <c r="C51" s="15" t="s">
        <v>75</v>
      </c>
      <c r="D51" s="32">
        <f>D48/D49</f>
        <v>999.99999999999989</v>
      </c>
      <c r="E51" s="11" t="s">
        <v>76</v>
      </c>
      <c r="F51" t="str">
        <f>IF(D51&lt;0.001,"Error Resolution too low","")</f>
        <v/>
      </c>
      <c r="G51" s="2"/>
      <c r="H51" s="2"/>
      <c r="I51" s="2"/>
      <c r="J51" s="2"/>
      <c r="K51" s="2"/>
      <c r="L51" s="2"/>
      <c r="M51" s="27"/>
      <c r="N51" s="2"/>
      <c r="O51" s="2"/>
      <c r="P51" s="2"/>
      <c r="Q51" s="2"/>
      <c r="R51" s="2"/>
      <c r="S51" s="2"/>
      <c r="T51" s="2"/>
      <c r="U51" s="2"/>
    </row>
    <row r="52" spans="1:21" ht="15.75" thickBot="1" x14ac:dyDescent="0.3">
      <c r="A52" s="2"/>
      <c r="C52" s="15" t="s">
        <v>77</v>
      </c>
      <c r="D52" s="32">
        <f>D48/D50</f>
        <v>999.99999999999989</v>
      </c>
      <c r="E52" s="11" t="s">
        <v>78</v>
      </c>
      <c r="F52" t="str">
        <f>IF(D52&lt;0.001,"Error Resolution too low","")</f>
        <v/>
      </c>
      <c r="G52" s="2"/>
      <c r="H52" s="2"/>
      <c r="I52" s="2"/>
      <c r="J52" s="2"/>
      <c r="K52" s="2"/>
      <c r="L52" s="2"/>
      <c r="M52" s="27"/>
      <c r="N52" s="2"/>
      <c r="O52" s="2"/>
      <c r="P52" s="2"/>
      <c r="Q52" s="2"/>
      <c r="R52" s="2"/>
      <c r="S52" s="2"/>
      <c r="T52" s="2"/>
      <c r="U52" s="2"/>
    </row>
    <row r="53" spans="1:21" ht="15.75" thickBot="1" x14ac:dyDescent="0.3">
      <c r="A53" s="2"/>
      <c r="C53" s="15" t="s">
        <v>79</v>
      </c>
      <c r="D53" s="33">
        <f>D48*0.1</f>
        <v>10000</v>
      </c>
      <c r="E53" s="11" t="s">
        <v>80</v>
      </c>
      <c r="F53" t="str">
        <f>IF(D53&lt;0.01,"Error Resolution too low","")</f>
        <v/>
      </c>
      <c r="G53" s="2"/>
      <c r="H53" s="2"/>
      <c r="I53" s="2"/>
      <c r="J53" s="2"/>
      <c r="K53" s="2"/>
      <c r="L53" s="2"/>
      <c r="M53" s="2"/>
      <c r="N53" s="2"/>
      <c r="O53" s="2"/>
      <c r="P53" s="2"/>
      <c r="Q53" s="2"/>
      <c r="R53" s="2"/>
      <c r="S53" s="2"/>
      <c r="T53" s="2"/>
      <c r="U53" s="2"/>
    </row>
    <row r="54" spans="1:21" ht="15.75" thickBot="1" x14ac:dyDescent="0.3">
      <c r="A54" s="2"/>
      <c r="G54" s="2"/>
      <c r="H54" s="2"/>
      <c r="I54" s="2"/>
      <c r="J54" s="2"/>
      <c r="K54" s="2"/>
      <c r="L54" s="2"/>
      <c r="M54" s="2"/>
      <c r="N54" s="2"/>
      <c r="O54" s="2"/>
      <c r="P54" s="2"/>
      <c r="Q54" s="2"/>
      <c r="R54" s="2"/>
      <c r="S54" s="2"/>
      <c r="T54" s="2"/>
      <c r="U54" s="2"/>
    </row>
    <row r="55" spans="1:21" ht="15.75" thickBot="1" x14ac:dyDescent="0.3">
      <c r="A55" s="2"/>
      <c r="B55" s="14" t="s">
        <v>7</v>
      </c>
      <c r="C55" s="15" t="str">
        <f>CONCATENATE("Target Output Position in ",D13)</f>
        <v>Target Output Position in Degrees</v>
      </c>
      <c r="D55" s="24">
        <v>360</v>
      </c>
      <c r="F55" s="2"/>
      <c r="G55" s="2"/>
      <c r="H55" s="2"/>
      <c r="I55" s="2"/>
      <c r="J55" s="2"/>
      <c r="K55" s="2"/>
      <c r="L55" s="2"/>
      <c r="M55" s="2"/>
      <c r="N55" s="2"/>
      <c r="O55" s="2"/>
      <c r="P55" s="2"/>
      <c r="Q55" s="2"/>
      <c r="R55" s="2"/>
      <c r="S55" s="2"/>
      <c r="T55" s="2"/>
      <c r="U55" s="2"/>
    </row>
    <row r="56" spans="1:21" ht="15.75" thickBot="1" x14ac:dyDescent="0.3">
      <c r="A56" s="2"/>
      <c r="B56" s="14" t="s">
        <v>81</v>
      </c>
      <c r="C56" s="15" t="str">
        <f>CONCATENATE("Commanded Position in UU (",D14," ",D13,")")</f>
        <v>Commanded Position in UU (0.00001 Degrees)</v>
      </c>
      <c r="D56" s="34">
        <f>IF(D55/D14&gt;2147483648,"Value Out Of Range",D55/D14)</f>
        <v>36000000</v>
      </c>
      <c r="E56" s="11" t="s">
        <v>82</v>
      </c>
      <c r="F56" s="2"/>
      <c r="G56" s="2"/>
      <c r="H56" s="2"/>
      <c r="I56" s="2"/>
      <c r="J56" s="2"/>
      <c r="K56" s="2"/>
      <c r="L56" s="2"/>
      <c r="M56" s="2"/>
      <c r="N56" s="2"/>
      <c r="O56" s="2"/>
      <c r="P56" s="2"/>
      <c r="Q56" s="2"/>
      <c r="R56" s="2"/>
      <c r="S56" s="2"/>
      <c r="T56" s="2"/>
      <c r="U56" s="2"/>
    </row>
    <row r="57" spans="1:21" x14ac:dyDescent="0.25">
      <c r="A57" s="2"/>
      <c r="B57" s="2"/>
      <c r="C57" s="4" t="str">
        <f>CONCATENATE("Enter Linear Pitch in ",D13,":")</f>
        <v>Enter Linear Pitch in Degrees:</v>
      </c>
      <c r="D57" s="4">
        <f>D16/D17</f>
        <v>20</v>
      </c>
      <c r="F57" s="2"/>
      <c r="G57" s="2"/>
      <c r="H57" s="2"/>
      <c r="I57" s="2"/>
      <c r="J57" s="2"/>
      <c r="K57" s="2"/>
      <c r="L57" s="2"/>
      <c r="M57" s="2"/>
      <c r="N57" s="2"/>
      <c r="O57" s="2"/>
      <c r="P57" s="2"/>
      <c r="Q57" s="2"/>
      <c r="R57" s="2"/>
      <c r="S57" s="2"/>
      <c r="T57" s="2"/>
      <c r="U57" s="2"/>
    </row>
    <row r="58" spans="1:21" x14ac:dyDescent="0.25">
      <c r="A58" s="2"/>
      <c r="B58" s="2"/>
      <c r="C58" s="4" t="str">
        <f>CONCATENATE("Enter Roller Diameter in ",D13,":")</f>
        <v>Enter Roller Diameter in Degrees:</v>
      </c>
      <c r="D58" s="4">
        <f>PI()*D16/D17</f>
        <v>62.831853071795862</v>
      </c>
      <c r="F58" s="2"/>
      <c r="G58" s="2"/>
      <c r="H58" s="2"/>
      <c r="I58" s="2"/>
      <c r="J58" s="2"/>
      <c r="K58" s="2"/>
      <c r="L58" s="2"/>
      <c r="M58" s="2"/>
      <c r="N58" s="2"/>
      <c r="O58" s="2"/>
      <c r="P58" s="2"/>
      <c r="Q58" s="2"/>
      <c r="R58" s="2"/>
      <c r="S58" s="2"/>
      <c r="T58" s="2"/>
      <c r="U58" s="2"/>
    </row>
    <row r="59" spans="1:21" x14ac:dyDescent="0.25">
      <c r="A59" s="2"/>
      <c r="B59" s="2"/>
      <c r="C59" s="4" t="s">
        <v>83</v>
      </c>
      <c r="D59" s="4">
        <f>IF(D13=B67,360/D17,1/D17)</f>
        <v>20</v>
      </c>
      <c r="E59" s="4" t="s">
        <v>84</v>
      </c>
      <c r="F59" s="2"/>
      <c r="G59" s="2"/>
      <c r="H59" s="2"/>
      <c r="I59" s="2"/>
      <c r="J59" s="2"/>
      <c r="K59" s="2"/>
      <c r="L59" s="2"/>
      <c r="M59" s="2"/>
      <c r="N59" s="2"/>
      <c r="O59" s="2"/>
      <c r="P59" s="2"/>
      <c r="Q59" s="2"/>
      <c r="R59" s="2"/>
      <c r="S59" s="2"/>
      <c r="T59" s="2"/>
      <c r="U59" s="2"/>
    </row>
    <row r="60" spans="1:21" x14ac:dyDescent="0.25">
      <c r="A60" s="2"/>
      <c r="C60" s="4">
        <f>(D45*D20)/60000</f>
        <v>1800000</v>
      </c>
      <c r="D60" s="4"/>
      <c r="E60" s="4" t="s">
        <v>85</v>
      </c>
      <c r="F60" s="2"/>
      <c r="G60" s="2"/>
      <c r="H60" s="2"/>
      <c r="I60" s="2"/>
      <c r="J60" s="2"/>
      <c r="K60" s="2"/>
      <c r="L60" s="2"/>
      <c r="M60" s="2"/>
      <c r="N60" s="2"/>
      <c r="O60" s="2"/>
      <c r="P60" s="2"/>
      <c r="Q60" s="2"/>
      <c r="R60" s="2"/>
      <c r="S60" s="2"/>
      <c r="T60" s="2"/>
      <c r="U60" s="2"/>
    </row>
    <row r="61" spans="1:21" x14ac:dyDescent="0.25">
      <c r="A61" s="2"/>
      <c r="C61" s="4">
        <f>(D45*D20)/60000</f>
        <v>1800000</v>
      </c>
      <c r="D61" s="4"/>
      <c r="E61" s="4" t="s">
        <v>86</v>
      </c>
      <c r="F61" s="2"/>
      <c r="G61" s="2"/>
    </row>
    <row r="62" spans="1:21" x14ac:dyDescent="0.25">
      <c r="A62" s="2"/>
      <c r="B62" s="4" t="s">
        <v>15</v>
      </c>
      <c r="C62" s="4"/>
      <c r="D62" s="4"/>
      <c r="E62" s="4"/>
      <c r="F62" s="2"/>
      <c r="G62" s="2"/>
    </row>
    <row r="63" spans="1:21" x14ac:dyDescent="0.25">
      <c r="A63" s="2"/>
      <c r="B63" s="4" t="s">
        <v>87</v>
      </c>
      <c r="C63" s="4"/>
      <c r="D63" s="4"/>
      <c r="E63" s="4"/>
      <c r="F63" s="2"/>
      <c r="G63" s="2"/>
    </row>
    <row r="64" spans="1:21" x14ac:dyDescent="0.25">
      <c r="A64" s="2"/>
      <c r="C64" s="4"/>
      <c r="D64" s="4"/>
      <c r="E64" s="4"/>
      <c r="F64" s="2"/>
      <c r="G64" s="2"/>
    </row>
    <row r="65" spans="1:7" x14ac:dyDescent="0.25">
      <c r="A65" s="2"/>
      <c r="B65" s="4"/>
      <c r="C65" s="4"/>
      <c r="D65" s="4"/>
      <c r="E65" s="4"/>
      <c r="F65" s="2"/>
      <c r="G65" s="2"/>
    </row>
    <row r="66" spans="1:7" x14ac:dyDescent="0.25">
      <c r="A66" s="2"/>
      <c r="B66" s="4" t="s">
        <v>88</v>
      </c>
      <c r="C66" s="4"/>
      <c r="D66" s="4"/>
      <c r="E66" s="4"/>
      <c r="F66" s="2"/>
      <c r="G66" s="2"/>
    </row>
    <row r="67" spans="1:7" x14ac:dyDescent="0.25">
      <c r="A67" s="2"/>
      <c r="B67" s="4" t="s">
        <v>89</v>
      </c>
      <c r="C67" s="4"/>
      <c r="D67" s="4"/>
      <c r="E67" s="4"/>
      <c r="F67" s="2"/>
      <c r="G67" s="2"/>
    </row>
    <row r="68" spans="1:7" x14ac:dyDescent="0.25">
      <c r="A68" s="2"/>
      <c r="B68" s="4" t="s">
        <v>90</v>
      </c>
      <c r="C68" s="4"/>
      <c r="D68" s="4"/>
      <c r="E68" s="4"/>
      <c r="F68" s="2"/>
      <c r="G68" s="2"/>
    </row>
    <row r="69" spans="1:7" x14ac:dyDescent="0.25">
      <c r="A69" s="2"/>
      <c r="B69" s="4" t="s">
        <v>18</v>
      </c>
      <c r="C69" s="4"/>
      <c r="D69" s="4"/>
      <c r="E69" s="4"/>
      <c r="F69" s="2"/>
      <c r="G69" s="2"/>
    </row>
    <row r="70" spans="1:7" x14ac:dyDescent="0.25">
      <c r="A70" s="2"/>
      <c r="B70" s="4" t="s">
        <v>91</v>
      </c>
      <c r="C70" s="4"/>
      <c r="D70" s="4"/>
      <c r="E70" s="4"/>
      <c r="F70" s="2"/>
      <c r="G70" s="2"/>
    </row>
    <row r="71" spans="1:7" x14ac:dyDescent="0.25">
      <c r="A71" s="2"/>
      <c r="B71" s="4" t="s">
        <v>92</v>
      </c>
      <c r="C71" s="4"/>
      <c r="D71" s="4"/>
      <c r="E71" s="4"/>
      <c r="F71" s="2"/>
      <c r="G71" s="2"/>
    </row>
    <row r="72" spans="1:7" x14ac:dyDescent="0.25">
      <c r="A72" s="2"/>
      <c r="B72" s="4" t="s">
        <v>93</v>
      </c>
      <c r="C72" s="4"/>
      <c r="D72" s="4">
        <v>1</v>
      </c>
      <c r="E72" s="4"/>
      <c r="F72" s="2"/>
      <c r="G72" s="2"/>
    </row>
    <row r="73" spans="1:7" x14ac:dyDescent="0.25">
      <c r="A73" s="2"/>
      <c r="B73" s="4" t="s">
        <v>94</v>
      </c>
      <c r="C73" s="4"/>
      <c r="D73" s="4">
        <v>10</v>
      </c>
      <c r="E73" s="4"/>
      <c r="F73" s="2"/>
      <c r="G73" s="2"/>
    </row>
    <row r="74" spans="1:7" x14ac:dyDescent="0.25">
      <c r="A74" s="2"/>
      <c r="B74" s="4"/>
      <c r="C74" s="4"/>
      <c r="D74" s="4">
        <v>100</v>
      </c>
      <c r="E74" s="4"/>
      <c r="F74" s="2"/>
      <c r="G74" s="2"/>
    </row>
    <row r="75" spans="1:7" x14ac:dyDescent="0.25">
      <c r="A75" s="2"/>
      <c r="B75" s="4"/>
      <c r="C75" s="4"/>
      <c r="D75" s="4">
        <v>1000</v>
      </c>
      <c r="E75" s="4"/>
      <c r="F75" s="2"/>
      <c r="G75" s="2"/>
    </row>
    <row r="76" spans="1:7" x14ac:dyDescent="0.25">
      <c r="A76" s="2"/>
      <c r="B76" s="4"/>
      <c r="C76" s="4"/>
      <c r="D76" s="4">
        <v>10000</v>
      </c>
      <c r="E76" s="4"/>
      <c r="F76" s="2"/>
      <c r="G76" s="2"/>
    </row>
    <row r="77" spans="1:7" x14ac:dyDescent="0.25">
      <c r="A77" s="2"/>
      <c r="B77" s="4">
        <v>1</v>
      </c>
      <c r="C77" s="4"/>
      <c r="D77" s="4"/>
      <c r="E77" s="4">
        <v>1</v>
      </c>
      <c r="F77" s="2"/>
      <c r="G77" s="2"/>
    </row>
    <row r="78" spans="1:7" x14ac:dyDescent="0.25">
      <c r="A78" s="2"/>
      <c r="B78" s="4">
        <v>0.1</v>
      </c>
      <c r="C78" s="4"/>
      <c r="D78" s="4"/>
      <c r="E78" s="4">
        <v>0.1</v>
      </c>
      <c r="F78" s="2"/>
      <c r="G78" s="2"/>
    </row>
    <row r="79" spans="1:7" x14ac:dyDescent="0.25">
      <c r="A79" s="2"/>
      <c r="B79" s="4">
        <v>0.01</v>
      </c>
      <c r="C79" s="4"/>
      <c r="D79" s="4"/>
      <c r="E79" s="4">
        <v>0.01</v>
      </c>
      <c r="F79" s="2"/>
      <c r="G79" s="2"/>
    </row>
    <row r="80" spans="1:7" x14ac:dyDescent="0.25">
      <c r="A80" s="2"/>
      <c r="B80" s="4">
        <v>1E-3</v>
      </c>
      <c r="C80" s="4"/>
      <c r="D80" s="4"/>
      <c r="E80" s="4">
        <v>1E-3</v>
      </c>
      <c r="F80" s="2"/>
      <c r="G80" s="2"/>
    </row>
    <row r="81" spans="1:7" x14ac:dyDescent="0.25">
      <c r="A81" s="2"/>
      <c r="B81" s="4">
        <v>1E-4</v>
      </c>
      <c r="C81" s="4"/>
      <c r="D81" s="4"/>
      <c r="E81" s="4">
        <v>1E-4</v>
      </c>
      <c r="F81" s="2"/>
      <c r="G81" s="2"/>
    </row>
    <row r="82" spans="1:7" x14ac:dyDescent="0.25">
      <c r="A82" s="2"/>
      <c r="B82" s="4">
        <v>1.0000000000000001E-5</v>
      </c>
      <c r="C82" s="4"/>
      <c r="D82" s="4"/>
      <c r="E82" s="4">
        <v>1.0000000000000001E-5</v>
      </c>
      <c r="F82" s="2"/>
      <c r="G82" s="2"/>
    </row>
    <row r="83" spans="1:7" x14ac:dyDescent="0.25">
      <c r="A83" s="2"/>
      <c r="B83" s="4">
        <v>16</v>
      </c>
      <c r="C83" s="4"/>
      <c r="D83" s="4"/>
      <c r="E83" s="4">
        <v>9.9999999999999995E-7</v>
      </c>
      <c r="F83" s="2"/>
      <c r="G83" s="2"/>
    </row>
    <row r="84" spans="1:7" x14ac:dyDescent="0.25">
      <c r="A84" s="2"/>
      <c r="B84" s="4">
        <v>15</v>
      </c>
      <c r="C84" s="4"/>
      <c r="D84" s="4"/>
      <c r="E84" s="4">
        <v>9.9999999999999995E-8</v>
      </c>
      <c r="F84" s="2"/>
      <c r="G84" s="2"/>
    </row>
    <row r="85" spans="1:7" x14ac:dyDescent="0.25">
      <c r="A85" s="2"/>
      <c r="B85" s="4">
        <v>14</v>
      </c>
      <c r="C85" s="4"/>
      <c r="D85" s="4"/>
      <c r="E85" s="4"/>
      <c r="F85" s="2"/>
      <c r="G85" s="2"/>
    </row>
    <row r="86" spans="1:7" x14ac:dyDescent="0.25">
      <c r="A86" s="2"/>
      <c r="B86" s="4">
        <v>13</v>
      </c>
      <c r="C86" s="4"/>
      <c r="D86" s="4"/>
      <c r="E86" s="4"/>
      <c r="F86" s="2"/>
      <c r="G86" s="2"/>
    </row>
    <row r="87" spans="1:7" x14ac:dyDescent="0.25">
      <c r="A87" s="2"/>
      <c r="B87" s="4">
        <v>12</v>
      </c>
      <c r="C87" s="4"/>
      <c r="D87" s="4"/>
      <c r="E87" s="4"/>
      <c r="F87" s="2"/>
      <c r="G87" s="2"/>
    </row>
    <row r="88" spans="1:7" x14ac:dyDescent="0.25">
      <c r="A88" s="2"/>
      <c r="B88" s="4">
        <v>11</v>
      </c>
      <c r="C88" s="4"/>
      <c r="D88" s="4"/>
      <c r="E88" s="4"/>
      <c r="F88" s="2"/>
      <c r="G88" s="2"/>
    </row>
    <row r="89" spans="1:7" x14ac:dyDescent="0.25">
      <c r="A89" s="2"/>
      <c r="B89" s="4">
        <v>10</v>
      </c>
      <c r="C89" s="4"/>
      <c r="D89" s="4"/>
      <c r="E89" s="4"/>
      <c r="F89" s="2"/>
      <c r="G89" s="2"/>
    </row>
    <row r="90" spans="1:7" x14ac:dyDescent="0.25">
      <c r="A90" s="2"/>
      <c r="B90" s="4">
        <v>9</v>
      </c>
      <c r="C90" s="4"/>
      <c r="D90" s="4"/>
      <c r="E90" s="4"/>
      <c r="F90" s="2"/>
      <c r="G90" s="2"/>
    </row>
    <row r="91" spans="1:7" x14ac:dyDescent="0.25">
      <c r="A91" s="2"/>
      <c r="B91" s="4">
        <v>8</v>
      </c>
      <c r="C91" s="4"/>
      <c r="D91" s="4"/>
      <c r="E91" s="4"/>
      <c r="F91" s="2"/>
      <c r="G91" s="2"/>
    </row>
    <row r="92" spans="1:7" x14ac:dyDescent="0.25">
      <c r="A92" s="2"/>
      <c r="B92" s="4">
        <v>7</v>
      </c>
      <c r="C92" s="4"/>
      <c r="D92" s="4"/>
      <c r="E92" s="4"/>
      <c r="F92" s="2"/>
      <c r="G92" s="2"/>
    </row>
    <row r="93" spans="1:7" x14ac:dyDescent="0.25">
      <c r="A93" s="2"/>
      <c r="B93" s="4">
        <v>6</v>
      </c>
      <c r="C93" s="4"/>
      <c r="D93" s="4"/>
      <c r="E93" s="4"/>
      <c r="F93" s="2"/>
      <c r="G93" s="2"/>
    </row>
    <row r="94" spans="1:7" x14ac:dyDescent="0.25">
      <c r="A94" s="2"/>
      <c r="B94" s="4">
        <v>5</v>
      </c>
      <c r="C94" s="4"/>
      <c r="D94" s="4"/>
      <c r="E94" s="4"/>
      <c r="F94" s="2"/>
      <c r="G94" s="2"/>
    </row>
    <row r="95" spans="1:7" x14ac:dyDescent="0.25">
      <c r="A95" s="2"/>
      <c r="B95" s="4">
        <v>4</v>
      </c>
      <c r="C95" s="4"/>
      <c r="D95" s="4"/>
      <c r="E95" s="4"/>
      <c r="F95" s="2"/>
      <c r="G95" s="2"/>
    </row>
    <row r="96" spans="1:7" x14ac:dyDescent="0.25">
      <c r="A96" s="2"/>
      <c r="B96" s="4">
        <v>3</v>
      </c>
      <c r="C96" s="5" t="s">
        <v>95</v>
      </c>
      <c r="D96" s="4"/>
      <c r="E96" s="4"/>
      <c r="F96" s="2"/>
      <c r="G96" s="2"/>
    </row>
    <row r="97" spans="1:7" x14ac:dyDescent="0.25">
      <c r="A97" s="2"/>
      <c r="B97" s="4">
        <v>2</v>
      </c>
      <c r="C97" s="4">
        <v>1000</v>
      </c>
      <c r="D97" s="4"/>
      <c r="E97" s="4"/>
      <c r="F97" s="2"/>
      <c r="G97" s="2"/>
    </row>
    <row r="98" spans="1:7" x14ac:dyDescent="0.25">
      <c r="A98" s="2"/>
      <c r="B98" s="4">
        <v>1</v>
      </c>
      <c r="C98" s="4">
        <v>60000</v>
      </c>
      <c r="D98" s="4"/>
      <c r="E98" s="4"/>
      <c r="F98" s="2"/>
      <c r="G98" s="2"/>
    </row>
    <row r="99" spans="1:7" x14ac:dyDescent="0.25">
      <c r="A99" s="2"/>
      <c r="B99" s="4"/>
      <c r="C99" s="4">
        <v>3600000</v>
      </c>
      <c r="D99" s="4"/>
      <c r="E99" s="4"/>
      <c r="F99" s="2"/>
      <c r="G99" s="2"/>
    </row>
    <row r="100" spans="1:7" x14ac:dyDescent="0.25">
      <c r="A100" s="2"/>
      <c r="B100" s="4"/>
      <c r="C100" s="4"/>
      <c r="D100" s="4"/>
      <c r="E100" s="4"/>
      <c r="F100" s="2"/>
      <c r="G100" s="2"/>
    </row>
    <row r="101" spans="1:7" x14ac:dyDescent="0.25">
      <c r="A101" s="2"/>
      <c r="B101" s="5" t="s">
        <v>96</v>
      </c>
      <c r="C101" s="4"/>
      <c r="D101" s="4"/>
      <c r="E101" s="4"/>
      <c r="F101" s="2"/>
      <c r="G101" s="2"/>
    </row>
    <row r="102" spans="1:7" x14ac:dyDescent="0.25">
      <c r="A102" s="2"/>
      <c r="B102" s="4" t="str">
        <f>CONCATENATE(D13,"/s")</f>
        <v>Degrees/s</v>
      </c>
      <c r="E102" s="4"/>
      <c r="G102" s="2"/>
    </row>
    <row r="103" spans="1:7" x14ac:dyDescent="0.25">
      <c r="A103" s="2"/>
      <c r="B103" s="4" t="str">
        <f>CONCATENATE(D13,"/min")</f>
        <v>Degrees/min</v>
      </c>
      <c r="E103" s="4"/>
      <c r="G103" s="2"/>
    </row>
    <row r="104" spans="1:7" x14ac:dyDescent="0.25">
      <c r="A104" s="2"/>
      <c r="B104" s="4" t="str">
        <f>CONCATENATE(D13,"/hour")</f>
        <v>Degrees/hour</v>
      </c>
      <c r="G104" s="2"/>
    </row>
    <row r="105" spans="1:7" x14ac:dyDescent="0.25">
      <c r="A105" s="2"/>
      <c r="B105" s="4" t="s">
        <v>97</v>
      </c>
      <c r="G105" s="2"/>
    </row>
    <row r="106" spans="1:7" x14ac:dyDescent="0.25">
      <c r="B106" s="4" t="s">
        <v>98</v>
      </c>
    </row>
  </sheetData>
  <sheetProtection algorithmName="SHA-512" hashValue="AGew5p6H3wtA04jwxDL/e9s9oX45Qp5cHJpABrsDTx12JT5uKd/VzaPU3O9lyA7jOKW0NPW12zP7XRpk7xQYkQ==" saltValue="mJCHcTEay5O8NpcJXGi76g==" spinCount="100000" sheet="1" objects="1" scenarios="1" selectLockedCells="1"/>
  <mergeCells count="7">
    <mergeCell ref="B24:E24"/>
    <mergeCell ref="B31:E31"/>
    <mergeCell ref="B43:E43"/>
    <mergeCell ref="C15:D15"/>
    <mergeCell ref="B2:C2"/>
    <mergeCell ref="B5:B6"/>
    <mergeCell ref="B10:E10"/>
  </mergeCells>
  <conditionalFormatting sqref="D36:D41">
    <cfRule type="cellIs" dxfId="8" priority="9" operator="greaterThan">
      <formula>2147483648</formula>
    </cfRule>
  </conditionalFormatting>
  <conditionalFormatting sqref="D51">
    <cfRule type="cellIs" dxfId="7" priority="4" operator="lessThan">
      <formula>0.001</formula>
    </cfRule>
    <cfRule type="cellIs" dxfId="6" priority="5" operator="lessThan">
      <formula>0.001</formula>
    </cfRule>
    <cfRule type="cellIs" dxfId="5" priority="6" operator="lessThan">
      <formula>0.001</formula>
    </cfRule>
    <cfRule type="cellIs" dxfId="4" priority="7" operator="lessThan">
      <formula>0</formula>
    </cfRule>
    <cfRule type="cellIs" dxfId="3" priority="8" operator="lessThan">
      <formula>0.001</formula>
    </cfRule>
  </conditionalFormatting>
  <conditionalFormatting sqref="D52">
    <cfRule type="cellIs" dxfId="2" priority="3" operator="lessThan">
      <formula>0.001</formula>
    </cfRule>
  </conditionalFormatting>
  <conditionalFormatting sqref="D53">
    <cfRule type="cellIs" dxfId="1" priority="2" operator="lessThan">
      <formula>0.01</formula>
    </cfRule>
  </conditionalFormatting>
  <conditionalFormatting sqref="D48">
    <cfRule type="cellIs" dxfId="0" priority="1" operator="greaterThan">
      <formula>$D$46</formula>
    </cfRule>
  </conditionalFormatting>
  <dataValidations count="8">
    <dataValidation type="list" allowBlank="1" showInputMessage="1" showErrorMessage="1" sqref="B65" xr:uid="{00000000-0002-0000-0000-000000000000}">
      <formula1>$B$65:$B$72</formula1>
    </dataValidation>
    <dataValidation type="list" allowBlank="1" showInputMessage="1" showErrorMessage="1" sqref="B77:B80 E77:E80" xr:uid="{00000000-0002-0000-0000-000001000000}">
      <formula1>$B$77:$B$80</formula1>
    </dataValidation>
    <dataValidation type="list" allowBlank="1" showInputMessage="1" showErrorMessage="1" sqref="D33" xr:uid="{00000000-0002-0000-0000-000002000000}">
      <formula1>$D$72:$D$76</formula1>
    </dataValidation>
    <dataValidation type="list" allowBlank="1" showInputMessage="1" showErrorMessage="1" sqref="D26:D27" xr:uid="{00000000-0002-0000-0000-000003000000}">
      <formula1>$B$83:$B$98</formula1>
    </dataValidation>
    <dataValidation type="list" allowBlank="1" showErrorMessage="1" promptTitle="Select User Unit Type" prompt=" " sqref="D13" xr:uid="{00000000-0002-0000-0000-000004000000}">
      <formula1>$B$66:$B$73</formula1>
    </dataValidation>
    <dataValidation type="list" allowBlank="1" showErrorMessage="1" promptTitle="Select User Unit Multiplier" prompt=" " sqref="D14" xr:uid="{00000000-0002-0000-0000-000005000000}">
      <formula1>$E$77:$E$84</formula1>
    </dataValidation>
    <dataValidation type="list" allowBlank="1" showErrorMessage="1" promptTitle="Select Application Type" prompt="  " sqref="D12" xr:uid="{00000000-0002-0000-0000-000006000000}">
      <formula1>$B$62:$B$63</formula1>
    </dataValidation>
    <dataValidation type="list" allowBlank="1" showInputMessage="1" showErrorMessage="1" sqref="N4" xr:uid="{00000000-0002-0000-0000-000007000000}">
      <formula1>$B$66:$B$68</formula1>
    </dataValidation>
  </dataValidations>
  <printOptions horizontalCentered="1"/>
  <pageMargins left="0.5" right="0.5" top="0.75" bottom="0.25" header="0.3" footer="0.3"/>
  <pageSetup scale="63"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8B1AB369B0694CA42258651BB8B1A4" ma:contentTypeVersion="22" ma:contentTypeDescription="Create a new document." ma:contentTypeScope="" ma:versionID="7226227a24ee809182d268203fb4957f">
  <xsd:schema xmlns:xsd="http://www.w3.org/2001/XMLSchema" xmlns:xs="http://www.w3.org/2001/XMLSchema" xmlns:p="http://schemas.microsoft.com/office/2006/metadata/properties" xmlns:ns2="99338221-8768-4fc2-80ba-a9920c7560a5" xmlns:ns3="d406804c-7d37-456c-a2cc-2e0fb779e29e" targetNamespace="http://schemas.microsoft.com/office/2006/metadata/properties" ma:root="true" ma:fieldsID="d81cb7ebb6b26eb7e1c74525d2444044" ns2:_="" ns3:_="">
    <xsd:import namespace="99338221-8768-4fc2-80ba-a9920c7560a5"/>
    <xsd:import namespace="d406804c-7d37-456c-a2cc-2e0fb779e2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338221-8768-4fc2-80ba-a9920c7560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06804c-7d37-456c-a2cc-2e0fb779e29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3E0F13-5CEF-483B-803F-6B4E3A123D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338221-8768-4fc2-80ba-a9920c7560a5"/>
    <ds:schemaRef ds:uri="d406804c-7d37-456c-a2cc-2e0fb779e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64E9F4-DA2B-4FD6-A354-BBD370724708}">
  <ds:schemaRefs>
    <ds:schemaRef ds:uri="http://schemas.microsoft.com/sharepoint/v3/contenttype/forms"/>
  </ds:schemaRefs>
</ds:datastoreItem>
</file>

<file path=customXml/itemProps3.xml><?xml version="1.0" encoding="utf-8"?>
<ds:datastoreItem xmlns:ds="http://schemas.openxmlformats.org/officeDocument/2006/customXml" ds:itemID="{36409AE1-FA58-4A67-8AA6-DC3593A6364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d406804c-7d37-456c-a2cc-2e0fb779e29e"/>
    <ds:schemaRef ds:uri="99338221-8768-4fc2-80ba-a9920c7560a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AMC User Units Calculator</vt:lpstr>
      <vt:lpstr>'AMC User Units Calculator'!Print_Area</vt:lpstr>
    </vt:vector>
  </TitlesOfParts>
  <Manager/>
  <Company>Emerson Control Techniques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Mernin, Brett [INDAUTO/CT/EDP</dc:creator>
  <cp:keywords/>
  <dc:description/>
  <cp:lastModifiedBy>Jackson, Stewart [MOEN/CT/EDP]</cp:lastModifiedBy>
  <cp:revision/>
  <dcterms:created xsi:type="dcterms:W3CDTF">2013-11-22T20:04:59Z</dcterms:created>
  <dcterms:modified xsi:type="dcterms:W3CDTF">2022-08-22T10:50:31Z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0x010100108B1AB369B0694CA42258651BB8B1A4</vt:lpwstr>
  </property>
</Properties>
</file>